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8800" windowHeight="12465" tabRatio="889"/>
  </bookViews>
  <sheets>
    <sheet name="表一" sheetId="12" r:id="rId1"/>
    <sheet name="表二" sheetId="54" r:id="rId2"/>
    <sheet name="表三" sheetId="18" r:id="rId3"/>
    <sheet name="表四" sheetId="6" r:id="rId4"/>
    <sheet name="表五" sheetId="5" r:id="rId5"/>
    <sheet name="表六 (1)" sheetId="26" r:id="rId6"/>
    <sheet name="表六（2)" sheetId="23" r:id="rId7"/>
    <sheet name="表七 (1)" sheetId="27" r:id="rId8"/>
    <sheet name="表七(2)" sheetId="24" r:id="rId9"/>
    <sheet name="表八" sheetId="53" r:id="rId10"/>
    <sheet name="表九" sheetId="11" r:id="rId11"/>
    <sheet name="表十" sheetId="36" r:id="rId12"/>
    <sheet name="表十一" sheetId="10" r:id="rId13"/>
    <sheet name="表十二" sheetId="49" r:id="rId14"/>
    <sheet name="表十三" sheetId="50" r:id="rId15"/>
    <sheet name="表十四" sheetId="51" r:id="rId16"/>
    <sheet name="表十五" sheetId="52" r:id="rId17"/>
  </sheets>
  <externalReferences>
    <externalReference r:id="rId18"/>
  </externalReferences>
  <definedNames>
    <definedName name="\a">#N/A</definedName>
    <definedName name="\b">#N/A</definedName>
    <definedName name="\c">#N/A</definedName>
    <definedName name="\p">#N/A</definedName>
    <definedName name="_1QSH">#N/A</definedName>
    <definedName name="_2QSH">#N/A</definedName>
    <definedName name="_xlnm._FilterDatabase" localSheetId="1" hidden="1">表二!$A$5:$H$1313</definedName>
    <definedName name="_xlnm._FilterDatabase" localSheetId="10" hidden="1">表九!$A$6:$M$264</definedName>
    <definedName name="_xlnm._FilterDatabase" localSheetId="3" hidden="1">表四!$A$5:$I$211</definedName>
    <definedName name="DBTA">#N/A</definedName>
    <definedName name="DBTC">#N/A</definedName>
    <definedName name="DXA">#N/A</definedName>
    <definedName name="DXC">#N/A</definedName>
    <definedName name="HBTA">#N/A</definedName>
    <definedName name="HBTC">#N/A</definedName>
    <definedName name="HXA">#N/A</definedName>
    <definedName name="HXC">#N/A</definedName>
    <definedName name="_xlnm.Print_Titles" localSheetId="1">表二!$2:$5</definedName>
    <definedName name="_xlnm.Print_Titles" localSheetId="10">表九!$2:$6</definedName>
    <definedName name="_xlnm.Print_Titles" localSheetId="5">'表六 (1)'!$A:$A</definedName>
    <definedName name="_xlnm.Print_Titles" localSheetId="6">'表六（2)'!$A:$A</definedName>
    <definedName name="_xlnm.Print_Titles" localSheetId="7">'表七 (1)'!$A:$A</definedName>
    <definedName name="_xlnm.Print_Titles" localSheetId="8">'表七(2)'!$A:$A</definedName>
    <definedName name="_xlnm.Print_Titles" localSheetId="2">表三!$2:$6</definedName>
    <definedName name="_xlnm.Print_Titles" localSheetId="12">表十一!$1:$5</definedName>
    <definedName name="_xlnm.Print_Titles" localSheetId="3">表四!$1:$5</definedName>
    <definedName name="_xlnm.Print_Titles" localSheetId="4">表五!$B:$B,表五!$1:$4</definedName>
    <definedName name="_xlnm.Print_Titles" localSheetId="0">表一!$3:$6</definedName>
    <definedName name="地区名称">#REF!</definedName>
    <definedName name="业务费表">#N/A</definedName>
  </definedNames>
  <calcPr calcId="144525" iterate="1"/>
</workbook>
</file>

<file path=xl/calcChain.xml><?xml version="1.0" encoding="utf-8"?>
<calcChain xmlns="http://schemas.openxmlformats.org/spreadsheetml/2006/main">
  <c r="U14" i="51"/>
  <c r="N14"/>
  <c r="M14"/>
  <c r="L14"/>
  <c r="E14"/>
  <c r="D14"/>
  <c r="C14"/>
  <c r="U13"/>
  <c r="N13"/>
  <c r="M13"/>
  <c r="L13"/>
  <c r="E13"/>
  <c r="D13"/>
  <c r="C13"/>
  <c r="N12"/>
  <c r="M12"/>
  <c r="L12"/>
  <c r="E12"/>
  <c r="D12"/>
  <c r="C12"/>
  <c r="N11"/>
  <c r="M11"/>
  <c r="L11"/>
  <c r="E11"/>
  <c r="D11"/>
  <c r="C11"/>
  <c r="N10"/>
  <c r="M10"/>
  <c r="L10"/>
  <c r="E10"/>
  <c r="D10"/>
  <c r="C10"/>
  <c r="U8"/>
  <c r="N8"/>
  <c r="M8"/>
  <c r="L8"/>
  <c r="E8"/>
  <c r="D8"/>
  <c r="C8"/>
  <c r="I19" i="50"/>
  <c r="F19"/>
  <c r="C19"/>
  <c r="F18"/>
  <c r="C18"/>
  <c r="I17"/>
  <c r="F17"/>
  <c r="C17"/>
  <c r="H16"/>
  <c r="G16"/>
  <c r="F16"/>
  <c r="E16"/>
  <c r="D16"/>
  <c r="C16"/>
  <c r="F15"/>
  <c r="C15"/>
  <c r="F13"/>
  <c r="C13"/>
  <c r="F11"/>
  <c r="C11"/>
  <c r="F9"/>
  <c r="C9"/>
  <c r="F7"/>
  <c r="C7"/>
  <c r="P19" i="49"/>
  <c r="O19"/>
  <c r="N19"/>
  <c r="M19"/>
  <c r="L19"/>
  <c r="K19"/>
  <c r="H19"/>
  <c r="G19"/>
  <c r="F19"/>
  <c r="E19"/>
  <c r="D19"/>
  <c r="C19"/>
  <c r="N18"/>
  <c r="K18"/>
  <c r="N17"/>
  <c r="K17"/>
  <c r="F17"/>
  <c r="C17"/>
  <c r="N16"/>
  <c r="K16"/>
  <c r="F16"/>
  <c r="C16"/>
  <c r="N15"/>
  <c r="K15"/>
  <c r="F15"/>
  <c r="C15"/>
  <c r="P14"/>
  <c r="O14"/>
  <c r="N14"/>
  <c r="M14"/>
  <c r="L14"/>
  <c r="K14"/>
  <c r="H14"/>
  <c r="G14"/>
  <c r="F14"/>
  <c r="E14"/>
  <c r="D14"/>
  <c r="C14"/>
  <c r="F12"/>
  <c r="C12"/>
  <c r="N11"/>
  <c r="K11"/>
  <c r="F11"/>
  <c r="C11"/>
  <c r="N10"/>
  <c r="K10"/>
  <c r="F10"/>
  <c r="C10"/>
  <c r="N9"/>
  <c r="K9"/>
  <c r="F9"/>
  <c r="C9"/>
  <c r="N8"/>
  <c r="K8"/>
  <c r="F8"/>
  <c r="C8"/>
  <c r="H54" i="10"/>
  <c r="G54"/>
  <c r="F54"/>
  <c r="E54"/>
  <c r="D54"/>
  <c r="C54"/>
  <c r="B54"/>
  <c r="B51"/>
  <c r="B50"/>
  <c r="B49"/>
  <c r="B48"/>
  <c r="B47"/>
  <c r="B46"/>
  <c r="H45"/>
  <c r="G45"/>
  <c r="F45"/>
  <c r="E45"/>
  <c r="D45"/>
  <c r="C45"/>
  <c r="B45"/>
  <c r="B44"/>
  <c r="H43"/>
  <c r="G43"/>
  <c r="F43"/>
  <c r="E43"/>
  <c r="D43"/>
  <c r="C43"/>
  <c r="B43"/>
  <c r="B42"/>
  <c r="B41"/>
  <c r="B40"/>
  <c r="B39"/>
  <c r="B38"/>
  <c r="B37"/>
  <c r="B36"/>
  <c r="B35"/>
  <c r="H34"/>
  <c r="G34"/>
  <c r="F34"/>
  <c r="E34"/>
  <c r="D34"/>
  <c r="C34"/>
  <c r="B34"/>
  <c r="B33"/>
  <c r="B32"/>
  <c r="B31"/>
  <c r="B30"/>
  <c r="B29"/>
  <c r="H28"/>
  <c r="G28"/>
  <c r="F28"/>
  <c r="E28"/>
  <c r="D28"/>
  <c r="C28"/>
  <c r="B28"/>
  <c r="B27"/>
  <c r="B26"/>
  <c r="B25"/>
  <c r="B24"/>
  <c r="B23"/>
  <c r="B22"/>
  <c r="B21"/>
  <c r="B20"/>
  <c r="B19"/>
  <c r="B18"/>
  <c r="H17"/>
  <c r="G17"/>
  <c r="F17"/>
  <c r="E17"/>
  <c r="D17"/>
  <c r="C17"/>
  <c r="B17"/>
  <c r="B16"/>
  <c r="B15"/>
  <c r="H14"/>
  <c r="G14"/>
  <c r="F14"/>
  <c r="E14"/>
  <c r="D14"/>
  <c r="C14"/>
  <c r="B14"/>
  <c r="B13"/>
  <c r="B12"/>
  <c r="B11"/>
  <c r="H10"/>
  <c r="G10"/>
  <c r="F10"/>
  <c r="E10"/>
  <c r="D10"/>
  <c r="C10"/>
  <c r="B10"/>
  <c r="B9"/>
  <c r="B8"/>
  <c r="B7"/>
  <c r="H6"/>
  <c r="G6"/>
  <c r="F6"/>
  <c r="E6"/>
  <c r="D6"/>
  <c r="C6"/>
  <c r="B6"/>
  <c r="D23" i="36"/>
  <c r="C23"/>
  <c r="B23"/>
  <c r="M264" i="11"/>
  <c r="L264"/>
  <c r="K264"/>
  <c r="J264"/>
  <c r="I264"/>
  <c r="H264"/>
  <c r="F264"/>
  <c r="E264"/>
  <c r="D264"/>
  <c r="C264"/>
  <c r="B264"/>
  <c r="M263"/>
  <c r="M262"/>
  <c r="M261"/>
  <c r="M260"/>
  <c r="M259"/>
  <c r="F259"/>
  <c r="M258"/>
  <c r="L258"/>
  <c r="K258"/>
  <c r="F258"/>
  <c r="E258"/>
  <c r="M257"/>
  <c r="M256"/>
  <c r="L256"/>
  <c r="M255"/>
  <c r="L255"/>
  <c r="F255"/>
  <c r="E255"/>
  <c r="M254"/>
  <c r="L254"/>
  <c r="M253"/>
  <c r="F253"/>
  <c r="M252"/>
  <c r="L252"/>
  <c r="J252"/>
  <c r="I252"/>
  <c r="H252"/>
  <c r="F252"/>
  <c r="E252"/>
  <c r="D252"/>
  <c r="C252"/>
  <c r="B252"/>
  <c r="M251"/>
  <c r="L251"/>
  <c r="K251"/>
  <c r="J251"/>
  <c r="I251"/>
  <c r="H251"/>
  <c r="F251"/>
  <c r="E251"/>
  <c r="D251"/>
  <c r="C251"/>
  <c r="B251"/>
  <c r="M250"/>
  <c r="M249"/>
  <c r="M248"/>
  <c r="M247"/>
  <c r="M246"/>
  <c r="M245"/>
  <c r="M244"/>
  <c r="L244"/>
  <c r="K244"/>
  <c r="M243"/>
  <c r="L243"/>
  <c r="K243"/>
  <c r="M242"/>
  <c r="L242"/>
  <c r="K242"/>
  <c r="M241"/>
  <c r="L241"/>
  <c r="K241"/>
  <c r="M240"/>
  <c r="L240"/>
  <c r="K240"/>
  <c r="M239"/>
  <c r="L239"/>
  <c r="K239"/>
  <c r="M238"/>
  <c r="L238"/>
  <c r="K238"/>
  <c r="J238"/>
  <c r="I238"/>
  <c r="H238"/>
  <c r="M237"/>
  <c r="L237"/>
  <c r="K237"/>
  <c r="M236"/>
  <c r="L236"/>
  <c r="K236"/>
  <c r="M235"/>
  <c r="L235"/>
  <c r="K235"/>
  <c r="M234"/>
  <c r="L234"/>
  <c r="K234"/>
  <c r="M233"/>
  <c r="L233"/>
  <c r="K233"/>
  <c r="M232"/>
  <c r="L232"/>
  <c r="K232"/>
  <c r="M231"/>
  <c r="L231"/>
  <c r="K231"/>
  <c r="M230"/>
  <c r="L230"/>
  <c r="K230"/>
  <c r="M229"/>
  <c r="L229"/>
  <c r="K229"/>
  <c r="M228"/>
  <c r="L228"/>
  <c r="K228"/>
  <c r="M227"/>
  <c r="L227"/>
  <c r="K227"/>
  <c r="M226"/>
  <c r="L226"/>
  <c r="K226"/>
  <c r="M225"/>
  <c r="L225"/>
  <c r="K225"/>
  <c r="J225"/>
  <c r="I225"/>
  <c r="H225"/>
  <c r="M224"/>
  <c r="L224"/>
  <c r="K224"/>
  <c r="J224"/>
  <c r="I224"/>
  <c r="H224"/>
  <c r="M223"/>
  <c r="K223"/>
  <c r="M222"/>
  <c r="L222"/>
  <c r="K222"/>
  <c r="M221"/>
  <c r="L221"/>
  <c r="M220"/>
  <c r="L220"/>
  <c r="K220"/>
  <c r="M219"/>
  <c r="L219"/>
  <c r="K219"/>
  <c r="M218"/>
  <c r="L218"/>
  <c r="K218"/>
  <c r="M217"/>
  <c r="L217"/>
  <c r="K217"/>
  <c r="M216"/>
  <c r="L216"/>
  <c r="K216"/>
  <c r="M215"/>
  <c r="L215"/>
  <c r="K215"/>
  <c r="M214"/>
  <c r="L214"/>
  <c r="K214"/>
  <c r="M213"/>
  <c r="L213"/>
  <c r="K213"/>
  <c r="M212"/>
  <c r="L212"/>
  <c r="K212"/>
  <c r="M211"/>
  <c r="L211"/>
  <c r="K211"/>
  <c r="M210"/>
  <c r="L210"/>
  <c r="K210"/>
  <c r="M209"/>
  <c r="L209"/>
  <c r="K209"/>
  <c r="M208"/>
  <c r="L208"/>
  <c r="K208"/>
  <c r="J208"/>
  <c r="I208"/>
  <c r="H208"/>
  <c r="M207"/>
  <c r="K207"/>
  <c r="M206"/>
  <c r="L206"/>
  <c r="K206"/>
  <c r="M205"/>
  <c r="L205"/>
  <c r="K205"/>
  <c r="M204"/>
  <c r="L204"/>
  <c r="K204"/>
  <c r="M203"/>
  <c r="L203"/>
  <c r="K203"/>
  <c r="M202"/>
  <c r="L202"/>
  <c r="K202"/>
  <c r="M201"/>
  <c r="L201"/>
  <c r="K201"/>
  <c r="M200"/>
  <c r="L200"/>
  <c r="K200"/>
  <c r="M199"/>
  <c r="L199"/>
  <c r="K199"/>
  <c r="M198"/>
  <c r="L198"/>
  <c r="K198"/>
  <c r="M197"/>
  <c r="L197"/>
  <c r="K197"/>
  <c r="M196"/>
  <c r="L196"/>
  <c r="K196"/>
  <c r="M195"/>
  <c r="L195"/>
  <c r="M194"/>
  <c r="L194"/>
  <c r="K194"/>
  <c r="M193"/>
  <c r="L193"/>
  <c r="K193"/>
  <c r="M192"/>
  <c r="L192"/>
  <c r="K192"/>
  <c r="J192"/>
  <c r="I192"/>
  <c r="H192"/>
  <c r="M191"/>
  <c r="L191"/>
  <c r="K191"/>
  <c r="M190"/>
  <c r="L190"/>
  <c r="K190"/>
  <c r="M189"/>
  <c r="L189"/>
  <c r="K189"/>
  <c r="M188"/>
  <c r="L188"/>
  <c r="K188"/>
  <c r="M187"/>
  <c r="L187"/>
  <c r="K187"/>
  <c r="M186"/>
  <c r="L186"/>
  <c r="K186"/>
  <c r="M185"/>
  <c r="L185"/>
  <c r="K185"/>
  <c r="M184"/>
  <c r="L184"/>
  <c r="K184"/>
  <c r="M183"/>
  <c r="L183"/>
  <c r="M182"/>
  <c r="L182"/>
  <c r="K182"/>
  <c r="M181"/>
  <c r="L181"/>
  <c r="K181"/>
  <c r="J181"/>
  <c r="I181"/>
  <c r="H181"/>
  <c r="M180"/>
  <c r="L180"/>
  <c r="K180"/>
  <c r="M179"/>
  <c r="L179"/>
  <c r="K179"/>
  <c r="M178"/>
  <c r="L178"/>
  <c r="K178"/>
  <c r="M177"/>
  <c r="L177"/>
  <c r="K177"/>
  <c r="M176"/>
  <c r="L176"/>
  <c r="K176"/>
  <c r="M175"/>
  <c r="L175"/>
  <c r="K175"/>
  <c r="M174"/>
  <c r="L174"/>
  <c r="K174"/>
  <c r="M173"/>
  <c r="L173"/>
  <c r="K173"/>
  <c r="M172"/>
  <c r="L172"/>
  <c r="K172"/>
  <c r="J172"/>
  <c r="I172"/>
  <c r="H172"/>
  <c r="M171"/>
  <c r="L171"/>
  <c r="K171"/>
  <c r="M170"/>
  <c r="L170"/>
  <c r="M169"/>
  <c r="L169"/>
  <c r="K169"/>
  <c r="M168"/>
  <c r="L168"/>
  <c r="J168"/>
  <c r="I168"/>
  <c r="H168"/>
  <c r="M167"/>
  <c r="L167"/>
  <c r="K167"/>
  <c r="J167"/>
  <c r="I167"/>
  <c r="H167"/>
  <c r="M166"/>
  <c r="L166"/>
  <c r="K166"/>
  <c r="M165"/>
  <c r="L165"/>
  <c r="K165"/>
  <c r="M164"/>
  <c r="L164"/>
  <c r="K164"/>
  <c r="J164"/>
  <c r="I164"/>
  <c r="H164"/>
  <c r="M163"/>
  <c r="L163"/>
  <c r="K163"/>
  <c r="J163"/>
  <c r="I163"/>
  <c r="H163"/>
  <c r="M162"/>
  <c r="L162"/>
  <c r="K162"/>
  <c r="M161"/>
  <c r="L161"/>
  <c r="K161"/>
  <c r="M160"/>
  <c r="L160"/>
  <c r="K160"/>
  <c r="M159"/>
  <c r="L159"/>
  <c r="K159"/>
  <c r="J159"/>
  <c r="I159"/>
  <c r="H159"/>
  <c r="M158"/>
  <c r="L158"/>
  <c r="K158"/>
  <c r="M157"/>
  <c r="L157"/>
  <c r="K157"/>
  <c r="M156"/>
  <c r="L156"/>
  <c r="K156"/>
  <c r="J156"/>
  <c r="I156"/>
  <c r="H156"/>
  <c r="M155"/>
  <c r="L155"/>
  <c r="K155"/>
  <c r="M154"/>
  <c r="L154"/>
  <c r="K154"/>
  <c r="M153"/>
  <c r="L153"/>
  <c r="K153"/>
  <c r="M152"/>
  <c r="L152"/>
  <c r="K152"/>
  <c r="M151"/>
  <c r="L151"/>
  <c r="K151"/>
  <c r="M150"/>
  <c r="L150"/>
  <c r="K150"/>
  <c r="M149"/>
  <c r="L149"/>
  <c r="K149"/>
  <c r="M148"/>
  <c r="L148"/>
  <c r="K148"/>
  <c r="M147"/>
  <c r="L147"/>
  <c r="K147"/>
  <c r="J147"/>
  <c r="I147"/>
  <c r="H147"/>
  <c r="M146"/>
  <c r="L146"/>
  <c r="K146"/>
  <c r="M145"/>
  <c r="L145"/>
  <c r="K145"/>
  <c r="M144"/>
  <c r="L144"/>
  <c r="K144"/>
  <c r="M143"/>
  <c r="L143"/>
  <c r="K143"/>
  <c r="M142"/>
  <c r="L142"/>
  <c r="K142"/>
  <c r="M141"/>
  <c r="L141"/>
  <c r="K141"/>
  <c r="M140"/>
  <c r="L140"/>
  <c r="K140"/>
  <c r="J140"/>
  <c r="I140"/>
  <c r="H140"/>
  <c r="M139"/>
  <c r="L139"/>
  <c r="K139"/>
  <c r="M138"/>
  <c r="L138"/>
  <c r="K138"/>
  <c r="M137"/>
  <c r="L137"/>
  <c r="K137"/>
  <c r="M136"/>
  <c r="L136"/>
  <c r="K136"/>
  <c r="M135"/>
  <c r="L135"/>
  <c r="K135"/>
  <c r="M134"/>
  <c r="L134"/>
  <c r="K134"/>
  <c r="M133"/>
  <c r="L133"/>
  <c r="K133"/>
  <c r="M132"/>
  <c r="L132"/>
  <c r="K132"/>
  <c r="M131"/>
  <c r="L131"/>
  <c r="K131"/>
  <c r="J131"/>
  <c r="I131"/>
  <c r="H131"/>
  <c r="M130"/>
  <c r="L130"/>
  <c r="K130"/>
  <c r="M129"/>
  <c r="L129"/>
  <c r="K129"/>
  <c r="M128"/>
  <c r="L128"/>
  <c r="K128"/>
  <c r="M127"/>
  <c r="L127"/>
  <c r="K127"/>
  <c r="M126"/>
  <c r="L126"/>
  <c r="K126"/>
  <c r="J126"/>
  <c r="I126"/>
  <c r="H126"/>
  <c r="M125"/>
  <c r="L125"/>
  <c r="K125"/>
  <c r="M124"/>
  <c r="L124"/>
  <c r="K124"/>
  <c r="M123"/>
  <c r="L123"/>
  <c r="K123"/>
  <c r="M122"/>
  <c r="L122"/>
  <c r="K122"/>
  <c r="M121"/>
  <c r="L121"/>
  <c r="K121"/>
  <c r="J121"/>
  <c r="I121"/>
  <c r="H121"/>
  <c r="M120"/>
  <c r="L120"/>
  <c r="K120"/>
  <c r="J120"/>
  <c r="I120"/>
  <c r="H120"/>
  <c r="M119"/>
  <c r="L119"/>
  <c r="K119"/>
  <c r="M118"/>
  <c r="L118"/>
  <c r="K118"/>
  <c r="M117"/>
  <c r="L117"/>
  <c r="K117"/>
  <c r="M116"/>
  <c r="L116"/>
  <c r="K116"/>
  <c r="M115"/>
  <c r="L115"/>
  <c r="K115"/>
  <c r="J115"/>
  <c r="I115"/>
  <c r="H115"/>
  <c r="M114"/>
  <c r="L114"/>
  <c r="K114"/>
  <c r="M113"/>
  <c r="L113"/>
  <c r="K113"/>
  <c r="M112"/>
  <c r="L112"/>
  <c r="K112"/>
  <c r="M111"/>
  <c r="L111"/>
  <c r="K111"/>
  <c r="M110"/>
  <c r="L110"/>
  <c r="K110"/>
  <c r="J110"/>
  <c r="I110"/>
  <c r="H110"/>
  <c r="M109"/>
  <c r="L109"/>
  <c r="K109"/>
  <c r="M108"/>
  <c r="L108"/>
  <c r="K108"/>
  <c r="M107"/>
  <c r="L107"/>
  <c r="K107"/>
  <c r="M106"/>
  <c r="L106"/>
  <c r="K106"/>
  <c r="M105"/>
  <c r="L105"/>
  <c r="K105"/>
  <c r="J105"/>
  <c r="I105"/>
  <c r="H105"/>
  <c r="M104"/>
  <c r="L104"/>
  <c r="K104"/>
  <c r="J104"/>
  <c r="I104"/>
  <c r="H104"/>
  <c r="M103"/>
  <c r="L103"/>
  <c r="K103"/>
  <c r="M102"/>
  <c r="L102"/>
  <c r="K102"/>
  <c r="M101"/>
  <c r="L101"/>
  <c r="K101"/>
  <c r="M100"/>
  <c r="L100"/>
  <c r="K100"/>
  <c r="M99"/>
  <c r="L99"/>
  <c r="K99"/>
  <c r="M98"/>
  <c r="L98"/>
  <c r="K98"/>
  <c r="M97"/>
  <c r="L97"/>
  <c r="K97"/>
  <c r="M96"/>
  <c r="L96"/>
  <c r="K96"/>
  <c r="M95"/>
  <c r="L95"/>
  <c r="K95"/>
  <c r="J95"/>
  <c r="I95"/>
  <c r="H95"/>
  <c r="M94"/>
  <c r="L94"/>
  <c r="K94"/>
  <c r="M93"/>
  <c r="L93"/>
  <c r="K93"/>
  <c r="M92"/>
  <c r="L92"/>
  <c r="K92"/>
  <c r="J92"/>
  <c r="I92"/>
  <c r="H92"/>
  <c r="M91"/>
  <c r="L91"/>
  <c r="K91"/>
  <c r="M90"/>
  <c r="L90"/>
  <c r="K90"/>
  <c r="M89"/>
  <c r="L89"/>
  <c r="K89"/>
  <c r="M88"/>
  <c r="L88"/>
  <c r="K88"/>
  <c r="M87"/>
  <c r="L87"/>
  <c r="K87"/>
  <c r="M86"/>
  <c r="L86"/>
  <c r="K86"/>
  <c r="J86"/>
  <c r="I86"/>
  <c r="H86"/>
  <c r="M85"/>
  <c r="L85"/>
  <c r="K85"/>
  <c r="M84"/>
  <c r="L84"/>
  <c r="K84"/>
  <c r="M83"/>
  <c r="L83"/>
  <c r="K83"/>
  <c r="M82"/>
  <c r="L82"/>
  <c r="K82"/>
  <c r="J82"/>
  <c r="I82"/>
  <c r="H82"/>
  <c r="M81"/>
  <c r="L81"/>
  <c r="K81"/>
  <c r="M80"/>
  <c r="L80"/>
  <c r="K80"/>
  <c r="M79"/>
  <c r="L79"/>
  <c r="K79"/>
  <c r="M78"/>
  <c r="L78"/>
  <c r="K78"/>
  <c r="J78"/>
  <c r="I78"/>
  <c r="H78"/>
  <c r="M77"/>
  <c r="L77"/>
  <c r="K77"/>
  <c r="M76"/>
  <c r="L76"/>
  <c r="K76"/>
  <c r="M75"/>
  <c r="L75"/>
  <c r="K75"/>
  <c r="M74"/>
  <c r="L74"/>
  <c r="K74"/>
  <c r="J74"/>
  <c r="I74"/>
  <c r="H74"/>
  <c r="M73"/>
  <c r="L73"/>
  <c r="K73"/>
  <c r="M72"/>
  <c r="L72"/>
  <c r="K72"/>
  <c r="M71"/>
  <c r="L71"/>
  <c r="K71"/>
  <c r="M70"/>
  <c r="L70"/>
  <c r="M69"/>
  <c r="L69"/>
  <c r="K69"/>
  <c r="M68"/>
  <c r="L68"/>
  <c r="K68"/>
  <c r="J68"/>
  <c r="I68"/>
  <c r="H68"/>
  <c r="M67"/>
  <c r="L67"/>
  <c r="K67"/>
  <c r="M66"/>
  <c r="L66"/>
  <c r="K66"/>
  <c r="M65"/>
  <c r="L65"/>
  <c r="K65"/>
  <c r="M64"/>
  <c r="L64"/>
  <c r="K64"/>
  <c r="M63"/>
  <c r="L63"/>
  <c r="K63"/>
  <c r="J63"/>
  <c r="I63"/>
  <c r="H63"/>
  <c r="M62"/>
  <c r="L62"/>
  <c r="K62"/>
  <c r="M61"/>
  <c r="L61"/>
  <c r="K61"/>
  <c r="M60"/>
  <c r="L60"/>
  <c r="K60"/>
  <c r="M59"/>
  <c r="L59"/>
  <c r="K59"/>
  <c r="M58"/>
  <c r="L58"/>
  <c r="K58"/>
  <c r="M57"/>
  <c r="L57"/>
  <c r="K57"/>
  <c r="M56"/>
  <c r="L56"/>
  <c r="K56"/>
  <c r="M55"/>
  <c r="L55"/>
  <c r="K55"/>
  <c r="M54"/>
  <c r="L54"/>
  <c r="K54"/>
  <c r="M53"/>
  <c r="L53"/>
  <c r="K53"/>
  <c r="M52"/>
  <c r="M51"/>
  <c r="L51"/>
  <c r="K51"/>
  <c r="J51"/>
  <c r="M50"/>
  <c r="L50"/>
  <c r="K50"/>
  <c r="J50"/>
  <c r="M49"/>
  <c r="L49"/>
  <c r="K49"/>
  <c r="M48"/>
  <c r="L48"/>
  <c r="K48"/>
  <c r="M47"/>
  <c r="L47"/>
  <c r="K47"/>
  <c r="J47"/>
  <c r="I47"/>
  <c r="H47"/>
  <c r="M46"/>
  <c r="L46"/>
  <c r="K46"/>
  <c r="J46"/>
  <c r="I46"/>
  <c r="H46"/>
  <c r="M45"/>
  <c r="L45"/>
  <c r="K45"/>
  <c r="M44"/>
  <c r="L44"/>
  <c r="K44"/>
  <c r="M43"/>
  <c r="L43"/>
  <c r="K43"/>
  <c r="M42"/>
  <c r="L42"/>
  <c r="K42"/>
  <c r="M41"/>
  <c r="L41"/>
  <c r="K41"/>
  <c r="J41"/>
  <c r="I41"/>
  <c r="H41"/>
  <c r="M40"/>
  <c r="L40"/>
  <c r="K40"/>
  <c r="M39"/>
  <c r="L39"/>
  <c r="K39"/>
  <c r="M38"/>
  <c r="L38"/>
  <c r="K38"/>
  <c r="M37"/>
  <c r="L37"/>
  <c r="K37"/>
  <c r="M36"/>
  <c r="L36"/>
  <c r="K36"/>
  <c r="J36"/>
  <c r="I36"/>
  <c r="H36"/>
  <c r="M35"/>
  <c r="L35"/>
  <c r="K35"/>
  <c r="J35"/>
  <c r="I35"/>
  <c r="H35"/>
  <c r="M34"/>
  <c r="L34"/>
  <c r="K34"/>
  <c r="F34"/>
  <c r="E34"/>
  <c r="M33"/>
  <c r="L33"/>
  <c r="K33"/>
  <c r="F33"/>
  <c r="E33"/>
  <c r="M32"/>
  <c r="L32"/>
  <c r="K32"/>
  <c r="J32"/>
  <c r="I32"/>
  <c r="H32"/>
  <c r="F32"/>
  <c r="E32"/>
  <c r="M31"/>
  <c r="L31"/>
  <c r="K31"/>
  <c r="F31"/>
  <c r="E31"/>
  <c r="M30"/>
  <c r="L30"/>
  <c r="K30"/>
  <c r="F30"/>
  <c r="E30"/>
  <c r="M29"/>
  <c r="L29"/>
  <c r="K29"/>
  <c r="F29"/>
  <c r="E29"/>
  <c r="M28"/>
  <c r="L28"/>
  <c r="K28"/>
  <c r="J28"/>
  <c r="I28"/>
  <c r="H28"/>
  <c r="F28"/>
  <c r="E28"/>
  <c r="M27"/>
  <c r="L27"/>
  <c r="K27"/>
  <c r="F27"/>
  <c r="E27"/>
  <c r="D27"/>
  <c r="C27"/>
  <c r="B27"/>
  <c r="M26"/>
  <c r="F26"/>
  <c r="E26"/>
  <c r="M25"/>
  <c r="L25"/>
  <c r="K25"/>
  <c r="F25"/>
  <c r="E25"/>
  <c r="M24"/>
  <c r="L24"/>
  <c r="K24"/>
  <c r="J24"/>
  <c r="I24"/>
  <c r="H24"/>
  <c r="F24"/>
  <c r="E24"/>
  <c r="M23"/>
  <c r="L23"/>
  <c r="K23"/>
  <c r="J23"/>
  <c r="I23"/>
  <c r="H23"/>
  <c r="F23"/>
  <c r="E23"/>
  <c r="M22"/>
  <c r="F22"/>
  <c r="E22"/>
  <c r="M21"/>
  <c r="L21"/>
  <c r="K21"/>
  <c r="F21"/>
  <c r="E21"/>
  <c r="M20"/>
  <c r="L20"/>
  <c r="K20"/>
  <c r="J20"/>
  <c r="I20"/>
  <c r="H20"/>
  <c r="F20"/>
  <c r="E20"/>
  <c r="M19"/>
  <c r="L19"/>
  <c r="K19"/>
  <c r="F19"/>
  <c r="E19"/>
  <c r="D19"/>
  <c r="C19"/>
  <c r="B19"/>
  <c r="M18"/>
  <c r="L18"/>
  <c r="K18"/>
  <c r="F18"/>
  <c r="E18"/>
  <c r="M17"/>
  <c r="F17"/>
  <c r="M16"/>
  <c r="F16"/>
  <c r="M15"/>
  <c r="F15"/>
  <c r="M14"/>
  <c r="J14"/>
  <c r="I14"/>
  <c r="H14"/>
  <c r="F14"/>
  <c r="M13"/>
  <c r="F13"/>
  <c r="E13"/>
  <c r="M12"/>
  <c r="F12"/>
  <c r="E12"/>
  <c r="D12"/>
  <c r="C12"/>
  <c r="B12"/>
  <c r="M11"/>
  <c r="L11"/>
  <c r="K11"/>
  <c r="F11"/>
  <c r="E11"/>
  <c r="M10"/>
  <c r="L10"/>
  <c r="K10"/>
  <c r="F10"/>
  <c r="E10"/>
  <c r="M9"/>
  <c r="L9"/>
  <c r="K9"/>
  <c r="J9"/>
  <c r="M8"/>
  <c r="L8"/>
  <c r="K8"/>
  <c r="J8"/>
  <c r="I8"/>
  <c r="H8"/>
  <c r="M7"/>
  <c r="L7"/>
  <c r="K7"/>
  <c r="J7"/>
  <c r="I7"/>
  <c r="H7"/>
  <c r="G11" i="53"/>
  <c r="F11"/>
  <c r="E11"/>
  <c r="D11"/>
  <c r="C11"/>
  <c r="G10"/>
  <c r="F10"/>
  <c r="G9"/>
  <c r="F9"/>
  <c r="G7"/>
  <c r="F7"/>
  <c r="E7"/>
  <c r="D7"/>
  <c r="C7"/>
  <c r="B17" i="24"/>
  <c r="B16"/>
  <c r="B15"/>
  <c r="B14"/>
  <c r="B13"/>
  <c r="B12"/>
  <c r="B11"/>
  <c r="B10"/>
  <c r="B9"/>
  <c r="W8"/>
  <c r="V8"/>
  <c r="U8"/>
  <c r="T8"/>
  <c r="S8"/>
  <c r="R8"/>
  <c r="Q8"/>
  <c r="P8"/>
  <c r="O8"/>
  <c r="N8"/>
  <c r="M8"/>
  <c r="L8"/>
  <c r="K8"/>
  <c r="J8"/>
  <c r="I8"/>
  <c r="H8"/>
  <c r="G8"/>
  <c r="F8"/>
  <c r="E8"/>
  <c r="D8"/>
  <c r="C8"/>
  <c r="B8"/>
  <c r="B7"/>
  <c r="W6"/>
  <c r="V6"/>
  <c r="U6"/>
  <c r="T6"/>
  <c r="S6"/>
  <c r="R6"/>
  <c r="Q6"/>
  <c r="P6"/>
  <c r="O6"/>
  <c r="N6"/>
  <c r="M6"/>
  <c r="L6"/>
  <c r="K6"/>
  <c r="J6"/>
  <c r="I6"/>
  <c r="H6"/>
  <c r="G6"/>
  <c r="F6"/>
  <c r="E6"/>
  <c r="D6"/>
  <c r="C6"/>
  <c r="B6"/>
  <c r="C17" i="27"/>
  <c r="B17"/>
  <c r="C16"/>
  <c r="B16"/>
  <c r="C15"/>
  <c r="B15"/>
  <c r="C14"/>
  <c r="B14"/>
  <c r="C13"/>
  <c r="B13"/>
  <c r="C12"/>
  <c r="B12"/>
  <c r="C11"/>
  <c r="B11"/>
  <c r="C10"/>
  <c r="B10"/>
  <c r="C9"/>
  <c r="B9"/>
  <c r="AL8"/>
  <c r="AK8"/>
  <c r="AJ8"/>
  <c r="AI8"/>
  <c r="AH8"/>
  <c r="AG8"/>
  <c r="AF8"/>
  <c r="AE8"/>
  <c r="AD8"/>
  <c r="AC8"/>
  <c r="AB8"/>
  <c r="AA8"/>
  <c r="Z8"/>
  <c r="Y8"/>
  <c r="X8"/>
  <c r="W8"/>
  <c r="V8"/>
  <c r="U8"/>
  <c r="T8"/>
  <c r="S8"/>
  <c r="R8"/>
  <c r="Q8"/>
  <c r="P8"/>
  <c r="O8"/>
  <c r="N8"/>
  <c r="M8"/>
  <c r="L8"/>
  <c r="K8"/>
  <c r="J8"/>
  <c r="I8"/>
  <c r="H8"/>
  <c r="G8"/>
  <c r="F8"/>
  <c r="E8"/>
  <c r="D8"/>
  <c r="C8"/>
  <c r="B8"/>
  <c r="C7"/>
  <c r="B7"/>
  <c r="AL6"/>
  <c r="AK6"/>
  <c r="AJ6"/>
  <c r="AI6"/>
  <c r="AH6"/>
  <c r="AG6"/>
  <c r="AF6"/>
  <c r="AE6"/>
  <c r="AD6"/>
  <c r="AC6"/>
  <c r="AB6"/>
  <c r="AA6"/>
  <c r="Z6"/>
  <c r="Y6"/>
  <c r="X6"/>
  <c r="W6"/>
  <c r="V6"/>
  <c r="U6"/>
  <c r="T6"/>
  <c r="S6"/>
  <c r="R6"/>
  <c r="Q6"/>
  <c r="P6"/>
  <c r="O6"/>
  <c r="N6"/>
  <c r="M6"/>
  <c r="L6"/>
  <c r="K6"/>
  <c r="J6"/>
  <c r="I6"/>
  <c r="H6"/>
  <c r="G6"/>
  <c r="F6"/>
  <c r="E6"/>
  <c r="D6"/>
  <c r="C6"/>
  <c r="B6"/>
  <c r="Z17" i="23"/>
  <c r="B17"/>
  <c r="B16"/>
  <c r="B15"/>
  <c r="B14"/>
  <c r="B13"/>
  <c r="B12"/>
  <c r="B11"/>
  <c r="B10"/>
  <c r="B9"/>
  <c r="Z8"/>
  <c r="Y8"/>
  <c r="X8"/>
  <c r="W8"/>
  <c r="V8"/>
  <c r="U8"/>
  <c r="T8"/>
  <c r="S8"/>
  <c r="R8"/>
  <c r="Q8"/>
  <c r="P8"/>
  <c r="O8"/>
  <c r="N8"/>
  <c r="M8"/>
  <c r="L8"/>
  <c r="K8"/>
  <c r="J8"/>
  <c r="I8"/>
  <c r="H8"/>
  <c r="G8"/>
  <c r="F8"/>
  <c r="E8"/>
  <c r="D8"/>
  <c r="C8"/>
  <c r="B8"/>
  <c r="B7"/>
  <c r="Z6"/>
  <c r="Y6"/>
  <c r="X6"/>
  <c r="W6"/>
  <c r="V6"/>
  <c r="U6"/>
  <c r="T6"/>
  <c r="S6"/>
  <c r="R6"/>
  <c r="Q6"/>
  <c r="P6"/>
  <c r="O6"/>
  <c r="N6"/>
  <c r="M6"/>
  <c r="L6"/>
  <c r="K6"/>
  <c r="J6"/>
  <c r="I6"/>
  <c r="H6"/>
  <c r="G6"/>
  <c r="F6"/>
  <c r="E6"/>
  <c r="D6"/>
  <c r="C6"/>
  <c r="B6"/>
  <c r="T18" i="26"/>
  <c r="C18"/>
  <c r="B18"/>
  <c r="T17"/>
  <c r="C17"/>
  <c r="B17"/>
  <c r="T16"/>
  <c r="C16"/>
  <c r="B16"/>
  <c r="T15"/>
  <c r="C15"/>
  <c r="B15"/>
  <c r="T14"/>
  <c r="C14"/>
  <c r="B14"/>
  <c r="T13"/>
  <c r="C13"/>
  <c r="B13"/>
  <c r="T12"/>
  <c r="C12"/>
  <c r="B12"/>
  <c r="T11"/>
  <c r="C11"/>
  <c r="B11"/>
  <c r="T10"/>
  <c r="C10"/>
  <c r="B10"/>
  <c r="AB9"/>
  <c r="AA9"/>
  <c r="Z9"/>
  <c r="Y9"/>
  <c r="X9"/>
  <c r="W9"/>
  <c r="V9"/>
  <c r="U9"/>
  <c r="T9"/>
  <c r="S9"/>
  <c r="R9"/>
  <c r="Q9"/>
  <c r="P9"/>
  <c r="O9"/>
  <c r="N9"/>
  <c r="M9"/>
  <c r="L9"/>
  <c r="K9"/>
  <c r="J9"/>
  <c r="I9"/>
  <c r="H9"/>
  <c r="G9"/>
  <c r="F9"/>
  <c r="E9"/>
  <c r="D9"/>
  <c r="C9"/>
  <c r="B9"/>
  <c r="T8"/>
  <c r="C8"/>
  <c r="B8"/>
  <c r="AB7"/>
  <c r="AA7"/>
  <c r="Z7"/>
  <c r="Y7"/>
  <c r="X7"/>
  <c r="W7"/>
  <c r="V7"/>
  <c r="U7"/>
  <c r="T7"/>
  <c r="S7"/>
  <c r="R7"/>
  <c r="Q7"/>
  <c r="P7"/>
  <c r="O7"/>
  <c r="N7"/>
  <c r="M7"/>
  <c r="L7"/>
  <c r="K7"/>
  <c r="J7"/>
  <c r="I7"/>
  <c r="H7"/>
  <c r="G7"/>
  <c r="F7"/>
  <c r="E7"/>
  <c r="D7"/>
  <c r="C7"/>
  <c r="B7"/>
  <c r="R32" i="5"/>
  <c r="Q32"/>
  <c r="P32"/>
  <c r="O32"/>
  <c r="N32"/>
  <c r="M32"/>
  <c r="L32"/>
  <c r="K32"/>
  <c r="J32"/>
  <c r="I32"/>
  <c r="H32"/>
  <c r="G32"/>
  <c r="F32"/>
  <c r="E32"/>
  <c r="D32"/>
  <c r="C32"/>
  <c r="C31"/>
  <c r="C30"/>
  <c r="C29"/>
  <c r="J28"/>
  <c r="C28"/>
  <c r="C27"/>
  <c r="C26"/>
  <c r="C25"/>
  <c r="C24"/>
  <c r="C23"/>
  <c r="C22"/>
  <c r="C21"/>
  <c r="C20"/>
  <c r="K19"/>
  <c r="C19"/>
  <c r="C18"/>
  <c r="L17"/>
  <c r="F17"/>
  <c r="E17"/>
  <c r="C17"/>
  <c r="C16"/>
  <c r="F15"/>
  <c r="C15"/>
  <c r="L14"/>
  <c r="H14"/>
  <c r="C14"/>
  <c r="L13"/>
  <c r="C13"/>
  <c r="E12"/>
  <c r="C12"/>
  <c r="C11"/>
  <c r="L10"/>
  <c r="H10"/>
  <c r="F10"/>
  <c r="C10"/>
  <c r="F9"/>
  <c r="E9"/>
  <c r="D9"/>
  <c r="C9"/>
  <c r="C8"/>
  <c r="C7"/>
  <c r="E6"/>
  <c r="D6"/>
  <c r="C6"/>
  <c r="I215" i="6"/>
  <c r="H215"/>
  <c r="G215"/>
  <c r="F215"/>
  <c r="E215"/>
  <c r="D215"/>
  <c r="C215"/>
  <c r="C211"/>
  <c r="C210"/>
  <c r="I209"/>
  <c r="H209"/>
  <c r="G209"/>
  <c r="F209"/>
  <c r="E209"/>
  <c r="D209"/>
  <c r="C209"/>
  <c r="C208"/>
  <c r="C207"/>
  <c r="I206"/>
  <c r="H206"/>
  <c r="G206"/>
  <c r="F206"/>
  <c r="E206"/>
  <c r="D206"/>
  <c r="C206"/>
  <c r="C205"/>
  <c r="C204"/>
  <c r="C203"/>
  <c r="C202"/>
  <c r="C201"/>
  <c r="C200"/>
  <c r="C199"/>
  <c r="C198"/>
  <c r="I197"/>
  <c r="H197"/>
  <c r="G197"/>
  <c r="F197"/>
  <c r="E197"/>
  <c r="D197"/>
  <c r="C197"/>
  <c r="C196"/>
  <c r="C195"/>
  <c r="C194"/>
  <c r="C193"/>
  <c r="I192"/>
  <c r="H192"/>
  <c r="G192"/>
  <c r="F192"/>
  <c r="E192"/>
  <c r="D192"/>
  <c r="C192"/>
  <c r="C191"/>
  <c r="C190"/>
  <c r="C189"/>
  <c r="I188"/>
  <c r="H188"/>
  <c r="G188"/>
  <c r="F188"/>
  <c r="E188"/>
  <c r="D188"/>
  <c r="C188"/>
  <c r="C187"/>
  <c r="C186"/>
  <c r="C185"/>
  <c r="I184"/>
  <c r="H184"/>
  <c r="G184"/>
  <c r="F184"/>
  <c r="E184"/>
  <c r="D184"/>
  <c r="C184"/>
  <c r="C183"/>
  <c r="C182"/>
  <c r="C181"/>
  <c r="C180"/>
  <c r="C179"/>
  <c r="C178"/>
  <c r="C177"/>
  <c r="C176"/>
  <c r="C175"/>
  <c r="I174"/>
  <c r="H174"/>
  <c r="G174"/>
  <c r="F174"/>
  <c r="E174"/>
  <c r="D174"/>
  <c r="C174"/>
  <c r="C173"/>
  <c r="C172"/>
  <c r="C171"/>
  <c r="C170"/>
  <c r="C169"/>
  <c r="I168"/>
  <c r="H168"/>
  <c r="G168"/>
  <c r="F168"/>
  <c r="E168"/>
  <c r="D168"/>
  <c r="C168"/>
  <c r="C167"/>
  <c r="C166"/>
  <c r="C165"/>
  <c r="I164"/>
  <c r="H164"/>
  <c r="G164"/>
  <c r="F164"/>
  <c r="E164"/>
  <c r="D164"/>
  <c r="C164"/>
  <c r="C163"/>
  <c r="C162"/>
  <c r="C161"/>
  <c r="C160"/>
  <c r="C159"/>
  <c r="C158"/>
  <c r="C157"/>
  <c r="I156"/>
  <c r="H156"/>
  <c r="G156"/>
  <c r="F156"/>
  <c r="E156"/>
  <c r="D156"/>
  <c r="C156"/>
  <c r="C155"/>
  <c r="C154"/>
  <c r="C153"/>
  <c r="C152"/>
  <c r="C151"/>
  <c r="C150"/>
  <c r="I149"/>
  <c r="H149"/>
  <c r="G149"/>
  <c r="F149"/>
  <c r="E149"/>
  <c r="D149"/>
  <c r="C149"/>
  <c r="C148"/>
  <c r="C147"/>
  <c r="C146"/>
  <c r="C145"/>
  <c r="C144"/>
  <c r="C143"/>
  <c r="C142"/>
  <c r="C141"/>
  <c r="I140"/>
  <c r="H140"/>
  <c r="G140"/>
  <c r="F140"/>
  <c r="E140"/>
  <c r="D140"/>
  <c r="C140"/>
  <c r="C139"/>
  <c r="C138"/>
  <c r="C137"/>
  <c r="C136"/>
  <c r="C135"/>
  <c r="C134"/>
  <c r="I133"/>
  <c r="H133"/>
  <c r="G133"/>
  <c r="F133"/>
  <c r="E133"/>
  <c r="D133"/>
  <c r="C133"/>
  <c r="C132"/>
  <c r="C131"/>
  <c r="C130"/>
  <c r="C129"/>
  <c r="C128"/>
  <c r="C127"/>
  <c r="C126"/>
  <c r="C125"/>
  <c r="C124"/>
  <c r="C123"/>
  <c r="C122"/>
  <c r="C121"/>
  <c r="C120"/>
  <c r="C119"/>
  <c r="C118"/>
  <c r="I117"/>
  <c r="H117"/>
  <c r="G117"/>
  <c r="F117"/>
  <c r="E117"/>
  <c r="D117"/>
  <c r="C117"/>
  <c r="C116"/>
  <c r="C115"/>
  <c r="C114"/>
  <c r="C113"/>
  <c r="C112"/>
  <c r="C111"/>
  <c r="C110"/>
  <c r="C109"/>
  <c r="C108"/>
  <c r="C107"/>
  <c r="C106"/>
  <c r="C105"/>
  <c r="C104"/>
  <c r="I103"/>
  <c r="H103"/>
  <c r="G103"/>
  <c r="F103"/>
  <c r="E103"/>
  <c r="D103"/>
  <c r="C103"/>
  <c r="C102"/>
  <c r="C101"/>
  <c r="C100"/>
  <c r="C99"/>
  <c r="C98"/>
  <c r="C97"/>
  <c r="C96"/>
  <c r="C95"/>
  <c r="C94"/>
  <c r="C93"/>
  <c r="C92"/>
  <c r="C91"/>
  <c r="C90"/>
  <c r="C89"/>
  <c r="C88"/>
  <c r="C87"/>
  <c r="C86"/>
  <c r="C85"/>
  <c r="C84"/>
  <c r="C83"/>
  <c r="C82"/>
  <c r="I81"/>
  <c r="H81"/>
  <c r="G81"/>
  <c r="F81"/>
  <c r="E81"/>
  <c r="D81"/>
  <c r="C81"/>
  <c r="C80"/>
  <c r="C79"/>
  <c r="C78"/>
  <c r="C77"/>
  <c r="C76"/>
  <c r="C75"/>
  <c r="I74"/>
  <c r="H74"/>
  <c r="G74"/>
  <c r="F74"/>
  <c r="E74"/>
  <c r="D74"/>
  <c r="C74"/>
  <c r="C73"/>
  <c r="C72"/>
  <c r="C71"/>
  <c r="C70"/>
  <c r="C69"/>
  <c r="C68"/>
  <c r="C67"/>
  <c r="C66"/>
  <c r="C65"/>
  <c r="C64"/>
  <c r="I63"/>
  <c r="H63"/>
  <c r="G63"/>
  <c r="F63"/>
  <c r="E63"/>
  <c r="D63"/>
  <c r="C63"/>
  <c r="C62"/>
  <c r="C61"/>
  <c r="C60"/>
  <c r="C59"/>
  <c r="C58"/>
  <c r="C57"/>
  <c r="C56"/>
  <c r="C55"/>
  <c r="C54"/>
  <c r="C53"/>
  <c r="I52"/>
  <c r="H52"/>
  <c r="G52"/>
  <c r="F52"/>
  <c r="E52"/>
  <c r="D52"/>
  <c r="C52"/>
  <c r="C51"/>
  <c r="C50"/>
  <c r="C49"/>
  <c r="C48"/>
  <c r="C47"/>
  <c r="C46"/>
  <c r="C45"/>
  <c r="C44"/>
  <c r="C43"/>
  <c r="C42"/>
  <c r="C41"/>
  <c r="I40"/>
  <c r="H40"/>
  <c r="G40"/>
  <c r="F40"/>
  <c r="E40"/>
  <c r="D40"/>
  <c r="C40"/>
  <c r="C39"/>
  <c r="C38"/>
  <c r="I37"/>
  <c r="H37"/>
  <c r="G37"/>
  <c r="F37"/>
  <c r="E37"/>
  <c r="D37"/>
  <c r="C37"/>
  <c r="C36"/>
  <c r="C35"/>
  <c r="C34"/>
  <c r="I33"/>
  <c r="H33"/>
  <c r="G33"/>
  <c r="F33"/>
  <c r="E33"/>
  <c r="D33"/>
  <c r="C33"/>
  <c r="C32"/>
  <c r="C31"/>
  <c r="C30"/>
  <c r="C29"/>
  <c r="C28"/>
  <c r="C27"/>
  <c r="C26"/>
  <c r="C25"/>
  <c r="C24"/>
  <c r="C23"/>
  <c r="C22"/>
  <c r="C21"/>
  <c r="C20"/>
  <c r="C19"/>
  <c r="C18"/>
  <c r="C17"/>
  <c r="C16"/>
  <c r="C15"/>
  <c r="C14"/>
  <c r="C13"/>
  <c r="C12"/>
  <c r="C11"/>
  <c r="C10"/>
  <c r="C9"/>
  <c r="C8"/>
  <c r="C7"/>
  <c r="I6"/>
  <c r="H6"/>
  <c r="G6"/>
  <c r="F6"/>
  <c r="E6"/>
  <c r="D6"/>
  <c r="C6"/>
  <c r="L99" i="18"/>
  <c r="K99"/>
  <c r="J99"/>
  <c r="I99"/>
  <c r="H99"/>
  <c r="F99"/>
  <c r="E99"/>
  <c r="D99"/>
  <c r="C99"/>
  <c r="B99"/>
  <c r="L93"/>
  <c r="F91"/>
  <c r="E91"/>
  <c r="F89"/>
  <c r="L88"/>
  <c r="K88"/>
  <c r="L86"/>
  <c r="F86"/>
  <c r="F84"/>
  <c r="F83"/>
  <c r="D83"/>
  <c r="C83"/>
  <c r="B83"/>
  <c r="F82"/>
  <c r="E82"/>
  <c r="D78"/>
  <c r="C78"/>
  <c r="B78"/>
  <c r="F74"/>
  <c r="C74"/>
  <c r="F73"/>
  <c r="F70"/>
  <c r="F68"/>
  <c r="F67"/>
  <c r="E67"/>
  <c r="F66"/>
  <c r="F65"/>
  <c r="E65"/>
  <c r="F64"/>
  <c r="F63"/>
  <c r="E63"/>
  <c r="F62"/>
  <c r="E62"/>
  <c r="F61"/>
  <c r="E61"/>
  <c r="F60"/>
  <c r="F59"/>
  <c r="F58"/>
  <c r="E58"/>
  <c r="F57"/>
  <c r="F54"/>
  <c r="E54"/>
  <c r="F53"/>
  <c r="E53"/>
  <c r="D53"/>
  <c r="C53"/>
  <c r="B53"/>
  <c r="F50"/>
  <c r="F48"/>
  <c r="E48"/>
  <c r="F43"/>
  <c r="F42"/>
  <c r="E42"/>
  <c r="F40"/>
  <c r="E40"/>
  <c r="F39"/>
  <c r="E39"/>
  <c r="F38"/>
  <c r="E38"/>
  <c r="F37"/>
  <c r="F35"/>
  <c r="E35"/>
  <c r="F30"/>
  <c r="F26"/>
  <c r="E26"/>
  <c r="F24"/>
  <c r="E24"/>
  <c r="F23"/>
  <c r="E23"/>
  <c r="F21"/>
  <c r="E21"/>
  <c r="F20"/>
  <c r="E20"/>
  <c r="F19"/>
  <c r="E19"/>
  <c r="F17"/>
  <c r="E17"/>
  <c r="D17"/>
  <c r="C17"/>
  <c r="B17"/>
  <c r="F15"/>
  <c r="E15"/>
  <c r="F13"/>
  <c r="E13"/>
  <c r="L11"/>
  <c r="K11"/>
  <c r="F11"/>
  <c r="E11"/>
  <c r="F10"/>
  <c r="E10"/>
  <c r="D10"/>
  <c r="C10"/>
  <c r="B10"/>
  <c r="L9"/>
  <c r="K9"/>
  <c r="J9"/>
  <c r="I9"/>
  <c r="H9"/>
  <c r="F9"/>
  <c r="E9"/>
  <c r="D9"/>
  <c r="C9"/>
  <c r="B9"/>
  <c r="L8"/>
  <c r="K8"/>
  <c r="J8"/>
  <c r="I8"/>
  <c r="H8"/>
  <c r="F8"/>
  <c r="E8"/>
  <c r="D8"/>
  <c r="C8"/>
  <c r="B8"/>
  <c r="L7"/>
  <c r="K7"/>
  <c r="J7"/>
  <c r="I7"/>
  <c r="H7"/>
  <c r="F7"/>
  <c r="E7"/>
  <c r="D7"/>
  <c r="C7"/>
  <c r="B7"/>
  <c r="H1313" i="54"/>
  <c r="H1312"/>
  <c r="H1311"/>
  <c r="H1310"/>
  <c r="H1309"/>
  <c r="H1308"/>
  <c r="H1307"/>
  <c r="H1306"/>
  <c r="H1305"/>
  <c r="H1304"/>
  <c r="H1303"/>
  <c r="H1302"/>
  <c r="H1301"/>
  <c r="H1300"/>
  <c r="H1299"/>
  <c r="H1298"/>
  <c r="H1297"/>
  <c r="H1296"/>
  <c r="H1295"/>
  <c r="H1294"/>
  <c r="H1293"/>
  <c r="H1292"/>
  <c r="H1291"/>
  <c r="H1290"/>
  <c r="H1289"/>
  <c r="H1288"/>
  <c r="H1287"/>
  <c r="H1286"/>
  <c r="H1285"/>
  <c r="H1284"/>
  <c r="H1283"/>
  <c r="H1282"/>
  <c r="H1281"/>
  <c r="H1280"/>
  <c r="H1279"/>
  <c r="H1278"/>
  <c r="H1277"/>
  <c r="H1276"/>
  <c r="H1275"/>
  <c r="H1274"/>
  <c r="H1273"/>
  <c r="H1272"/>
  <c r="H1271"/>
  <c r="H1270"/>
  <c r="H1269"/>
  <c r="H1268"/>
  <c r="H1267"/>
  <c r="H1266"/>
  <c r="H1265"/>
  <c r="H1264"/>
  <c r="H1263"/>
  <c r="H1262"/>
  <c r="H1261"/>
  <c r="H1260"/>
  <c r="H1259"/>
  <c r="H1258"/>
  <c r="H1257"/>
  <c r="H1256"/>
  <c r="H1255"/>
  <c r="H1254"/>
  <c r="H1253"/>
  <c r="H1252"/>
  <c r="H1251"/>
  <c r="H1250"/>
  <c r="G1250"/>
  <c r="F1250"/>
  <c r="E1250"/>
  <c r="D1250"/>
  <c r="C1250"/>
  <c r="H1249"/>
  <c r="H1248"/>
  <c r="H1247"/>
  <c r="G1247"/>
  <c r="F1247"/>
  <c r="H1246"/>
  <c r="G1246"/>
  <c r="F1246"/>
  <c r="H1245"/>
  <c r="G1245"/>
  <c r="F1245"/>
  <c r="H1244"/>
  <c r="G1244"/>
  <c r="F1244"/>
  <c r="H1243"/>
  <c r="G1243"/>
  <c r="F1243"/>
  <c r="H1242"/>
  <c r="G1242"/>
  <c r="F1242"/>
  <c r="H1241"/>
  <c r="G1241"/>
  <c r="F1241"/>
  <c r="E1241"/>
  <c r="D1241"/>
  <c r="C1241"/>
  <c r="H1240"/>
  <c r="G1240"/>
  <c r="F1240"/>
  <c r="E1240"/>
  <c r="D1240"/>
  <c r="C1240"/>
  <c r="H1239"/>
  <c r="G1239"/>
  <c r="F1239"/>
  <c r="E1239"/>
  <c r="H1238"/>
  <c r="F1238"/>
  <c r="E1238"/>
  <c r="H1237"/>
  <c r="G1237"/>
  <c r="F1237"/>
  <c r="E1237"/>
  <c r="D1237"/>
  <c r="C1237"/>
  <c r="H1236"/>
  <c r="F1236"/>
  <c r="H1235"/>
  <c r="G1235"/>
  <c r="F1235"/>
  <c r="H1234"/>
  <c r="E1234"/>
  <c r="H1233"/>
  <c r="G1233"/>
  <c r="F1233"/>
  <c r="H1232"/>
  <c r="G1232"/>
  <c r="F1232"/>
  <c r="H1231"/>
  <c r="E1231"/>
  <c r="D1231"/>
  <c r="C1231"/>
  <c r="H1230"/>
  <c r="G1230"/>
  <c r="F1230"/>
  <c r="H1229"/>
  <c r="G1229"/>
  <c r="F1229"/>
  <c r="H1228"/>
  <c r="G1228"/>
  <c r="F1228"/>
  <c r="H1227"/>
  <c r="G1227"/>
  <c r="F1227"/>
  <c r="E1227"/>
  <c r="D1227"/>
  <c r="C1227"/>
  <c r="H1226"/>
  <c r="G1226"/>
  <c r="F1226"/>
  <c r="H1225"/>
  <c r="G1225"/>
  <c r="F1225"/>
  <c r="H1224"/>
  <c r="G1224"/>
  <c r="F1224"/>
  <c r="H1223"/>
  <c r="G1223"/>
  <c r="F1223"/>
  <c r="H1222"/>
  <c r="G1222"/>
  <c r="F1222"/>
  <c r="H1221"/>
  <c r="G1221"/>
  <c r="F1221"/>
  <c r="H1220"/>
  <c r="G1220"/>
  <c r="F1220"/>
  <c r="H1219"/>
  <c r="G1219"/>
  <c r="F1219"/>
  <c r="H1218"/>
  <c r="G1218"/>
  <c r="F1218"/>
  <c r="H1217"/>
  <c r="G1217"/>
  <c r="F1217"/>
  <c r="H1216"/>
  <c r="G1216"/>
  <c r="F1216"/>
  <c r="H1215"/>
  <c r="G1215"/>
  <c r="F1215"/>
  <c r="H1214"/>
  <c r="G1214"/>
  <c r="F1214"/>
  <c r="E1214"/>
  <c r="D1214"/>
  <c r="C1214"/>
  <c r="H1213"/>
  <c r="G1213"/>
  <c r="F1213"/>
  <c r="H1212"/>
  <c r="G1212"/>
  <c r="F1212"/>
  <c r="H1211"/>
  <c r="G1211"/>
  <c r="F1211"/>
  <c r="H1210"/>
  <c r="G1210"/>
  <c r="F1210"/>
  <c r="H1209"/>
  <c r="G1209"/>
  <c r="F1209"/>
  <c r="H1208"/>
  <c r="G1208"/>
  <c r="F1208"/>
  <c r="H1207"/>
  <c r="G1207"/>
  <c r="F1207"/>
  <c r="H1206"/>
  <c r="G1206"/>
  <c r="F1206"/>
  <c r="E1206"/>
  <c r="D1206"/>
  <c r="C1206"/>
  <c r="H1205"/>
  <c r="G1205"/>
  <c r="F1205"/>
  <c r="H1204"/>
  <c r="G1204"/>
  <c r="H1203"/>
  <c r="G1203"/>
  <c r="F1203"/>
  <c r="H1202"/>
  <c r="G1202"/>
  <c r="F1202"/>
  <c r="H1201"/>
  <c r="G1201"/>
  <c r="F1201"/>
  <c r="H1200"/>
  <c r="G1200"/>
  <c r="F1200"/>
  <c r="E1200"/>
  <c r="D1200"/>
  <c r="C1200"/>
  <c r="H1199"/>
  <c r="G1199"/>
  <c r="F1199"/>
  <c r="H1198"/>
  <c r="G1198"/>
  <c r="F1198"/>
  <c r="H1197"/>
  <c r="H1196"/>
  <c r="G1196"/>
  <c r="H1195"/>
  <c r="H1194"/>
  <c r="G1194"/>
  <c r="F1194"/>
  <c r="H1193"/>
  <c r="H1192"/>
  <c r="G1192"/>
  <c r="F1192"/>
  <c r="H1191"/>
  <c r="G1191"/>
  <c r="F1191"/>
  <c r="H1190"/>
  <c r="G1190"/>
  <c r="F1190"/>
  <c r="H1189"/>
  <c r="G1189"/>
  <c r="F1189"/>
  <c r="E1189"/>
  <c r="D1189"/>
  <c r="C1189"/>
  <c r="H1188"/>
  <c r="G1188"/>
  <c r="F1188"/>
  <c r="E1188"/>
  <c r="D1188"/>
  <c r="C1188"/>
  <c r="H1187"/>
  <c r="G1187"/>
  <c r="F1187"/>
  <c r="H1186"/>
  <c r="G1186"/>
  <c r="F1186"/>
  <c r="H1185"/>
  <c r="G1185"/>
  <c r="F1185"/>
  <c r="H1184"/>
  <c r="G1184"/>
  <c r="F1184"/>
  <c r="H1183"/>
  <c r="G1183"/>
  <c r="F1183"/>
  <c r="H1182"/>
  <c r="G1182"/>
  <c r="F1182"/>
  <c r="H1181"/>
  <c r="G1181"/>
  <c r="F1181"/>
  <c r="H1180"/>
  <c r="G1180"/>
  <c r="F1180"/>
  <c r="H1179"/>
  <c r="G1179"/>
  <c r="F1179"/>
  <c r="H1178"/>
  <c r="G1178"/>
  <c r="F1178"/>
  <c r="H1177"/>
  <c r="G1177"/>
  <c r="F1177"/>
  <c r="H1176"/>
  <c r="G1176"/>
  <c r="F1176"/>
  <c r="H1175"/>
  <c r="G1175"/>
  <c r="F1175"/>
  <c r="E1175"/>
  <c r="D1175"/>
  <c r="C1175"/>
  <c r="H1174"/>
  <c r="G1174"/>
  <c r="F1174"/>
  <c r="H1173"/>
  <c r="G1173"/>
  <c r="F1173"/>
  <c r="H1172"/>
  <c r="G1172"/>
  <c r="F1172"/>
  <c r="H1171"/>
  <c r="G1171"/>
  <c r="F1171"/>
  <c r="H1170"/>
  <c r="G1170"/>
  <c r="F1170"/>
  <c r="H1169"/>
  <c r="G1169"/>
  <c r="F1169"/>
  <c r="E1169"/>
  <c r="D1169"/>
  <c r="C1169"/>
  <c r="H1168"/>
  <c r="G1168"/>
  <c r="F1168"/>
  <c r="H1167"/>
  <c r="G1167"/>
  <c r="F1167"/>
  <c r="H1166"/>
  <c r="G1166"/>
  <c r="F1166"/>
  <c r="H1165"/>
  <c r="G1165"/>
  <c r="F1165"/>
  <c r="H1164"/>
  <c r="G1164"/>
  <c r="F1164"/>
  <c r="H1163"/>
  <c r="G1163"/>
  <c r="F1163"/>
  <c r="E1163"/>
  <c r="D1163"/>
  <c r="C1163"/>
  <c r="H1162"/>
  <c r="G1162"/>
  <c r="F1162"/>
  <c r="H1161"/>
  <c r="G1161"/>
  <c r="F1161"/>
  <c r="H1160"/>
  <c r="G1160"/>
  <c r="F1160"/>
  <c r="H1159"/>
  <c r="G1159"/>
  <c r="F1159"/>
  <c r="H1158"/>
  <c r="G1158"/>
  <c r="F1158"/>
  <c r="H1157"/>
  <c r="G1157"/>
  <c r="F1157"/>
  <c r="H1156"/>
  <c r="G1156"/>
  <c r="F1156"/>
  <c r="H1155"/>
  <c r="G1155"/>
  <c r="F1155"/>
  <c r="H1154"/>
  <c r="G1154"/>
  <c r="F1154"/>
  <c r="H1153"/>
  <c r="G1153"/>
  <c r="F1153"/>
  <c r="H1152"/>
  <c r="G1152"/>
  <c r="F1152"/>
  <c r="H1151"/>
  <c r="G1151"/>
  <c r="F1151"/>
  <c r="H1150"/>
  <c r="G1150"/>
  <c r="F1150"/>
  <c r="H1149"/>
  <c r="G1149"/>
  <c r="F1149"/>
  <c r="H1148"/>
  <c r="G1148"/>
  <c r="F1148"/>
  <c r="H1147"/>
  <c r="G1147"/>
  <c r="F1147"/>
  <c r="H1146"/>
  <c r="G1146"/>
  <c r="F1146"/>
  <c r="H1145"/>
  <c r="G1145"/>
  <c r="F1145"/>
  <c r="E1145"/>
  <c r="D1145"/>
  <c r="C1145"/>
  <c r="H1144"/>
  <c r="G1144"/>
  <c r="F1144"/>
  <c r="E1144"/>
  <c r="D1144"/>
  <c r="C1144"/>
  <c r="H1143"/>
  <c r="G1143"/>
  <c r="F1143"/>
  <c r="H1142"/>
  <c r="G1142"/>
  <c r="F1142"/>
  <c r="H1141"/>
  <c r="G1141"/>
  <c r="F1141"/>
  <c r="H1140"/>
  <c r="G1140"/>
  <c r="F1140"/>
  <c r="E1140"/>
  <c r="D1140"/>
  <c r="C1140"/>
  <c r="H1139"/>
  <c r="G1139"/>
  <c r="F1139"/>
  <c r="H1138"/>
  <c r="G1138"/>
  <c r="F1138"/>
  <c r="H1137"/>
  <c r="G1137"/>
  <c r="F1137"/>
  <c r="H1136"/>
  <c r="G1136"/>
  <c r="F1136"/>
  <c r="E1136"/>
  <c r="D1136"/>
  <c r="C1136"/>
  <c r="H1135"/>
  <c r="G1135"/>
  <c r="F1135"/>
  <c r="H1134"/>
  <c r="G1134"/>
  <c r="F1134"/>
  <c r="H1133"/>
  <c r="G1133"/>
  <c r="F1133"/>
  <c r="E1133"/>
  <c r="H1132"/>
  <c r="G1132"/>
  <c r="F1132"/>
  <c r="H1131"/>
  <c r="G1131"/>
  <c r="F1131"/>
  <c r="H1130"/>
  <c r="G1130"/>
  <c r="F1130"/>
  <c r="H1129"/>
  <c r="G1129"/>
  <c r="F1129"/>
  <c r="H1128"/>
  <c r="F1128"/>
  <c r="H1127"/>
  <c r="G1127"/>
  <c r="F1127"/>
  <c r="H1126"/>
  <c r="G1126"/>
  <c r="F1126"/>
  <c r="H1125"/>
  <c r="G1125"/>
  <c r="F1125"/>
  <c r="E1125"/>
  <c r="D1125"/>
  <c r="C1125"/>
  <c r="H1124"/>
  <c r="G1124"/>
  <c r="F1124"/>
  <c r="E1124"/>
  <c r="D1124"/>
  <c r="C1124"/>
  <c r="H1123"/>
  <c r="G1123"/>
  <c r="F1123"/>
  <c r="H1122"/>
  <c r="G1122"/>
  <c r="F1122"/>
  <c r="H1121"/>
  <c r="G1121"/>
  <c r="F1121"/>
  <c r="H1120"/>
  <c r="G1120"/>
  <c r="F1120"/>
  <c r="H1119"/>
  <c r="G1119"/>
  <c r="F1119"/>
  <c r="H1118"/>
  <c r="G1118"/>
  <c r="F1118"/>
  <c r="H1117"/>
  <c r="G1117"/>
  <c r="F1117"/>
  <c r="H1116"/>
  <c r="G1116"/>
  <c r="F1116"/>
  <c r="H1115"/>
  <c r="G1115"/>
  <c r="F1115"/>
  <c r="H1114"/>
  <c r="G1114"/>
  <c r="F1114"/>
  <c r="H1113"/>
  <c r="G1113"/>
  <c r="F1113"/>
  <c r="H1112"/>
  <c r="G1112"/>
  <c r="F1112"/>
  <c r="H1111"/>
  <c r="G1111"/>
  <c r="F1111"/>
  <c r="H1110"/>
  <c r="G1110"/>
  <c r="F1110"/>
  <c r="H1109"/>
  <c r="G1109"/>
  <c r="F1109"/>
  <c r="H1108"/>
  <c r="G1108"/>
  <c r="F1108"/>
  <c r="E1108"/>
  <c r="D1108"/>
  <c r="C1108"/>
  <c r="H1107"/>
  <c r="G1107"/>
  <c r="H1106"/>
  <c r="G1106"/>
  <c r="F1106"/>
  <c r="H1105"/>
  <c r="G1105"/>
  <c r="F1105"/>
  <c r="H1104"/>
  <c r="G1104"/>
  <c r="F1104"/>
  <c r="H1103"/>
  <c r="G1103"/>
  <c r="F1103"/>
  <c r="H1102"/>
  <c r="G1102"/>
  <c r="F1102"/>
  <c r="H1101"/>
  <c r="G1101"/>
  <c r="F1101"/>
  <c r="H1100"/>
  <c r="G1100"/>
  <c r="F1100"/>
  <c r="H1099"/>
  <c r="G1099"/>
  <c r="F1099"/>
  <c r="H1098"/>
  <c r="G1098"/>
  <c r="F1098"/>
  <c r="H1097"/>
  <c r="G1097"/>
  <c r="F1097"/>
  <c r="H1096"/>
  <c r="G1096"/>
  <c r="F1096"/>
  <c r="H1095"/>
  <c r="G1095"/>
  <c r="F1095"/>
  <c r="H1094"/>
  <c r="G1094"/>
  <c r="F1094"/>
  <c r="H1093"/>
  <c r="G1093"/>
  <c r="F1093"/>
  <c r="H1092"/>
  <c r="G1092"/>
  <c r="F1092"/>
  <c r="H1091"/>
  <c r="G1091"/>
  <c r="F1091"/>
  <c r="H1090"/>
  <c r="G1090"/>
  <c r="F1090"/>
  <c r="H1089"/>
  <c r="G1089"/>
  <c r="H1088"/>
  <c r="G1088"/>
  <c r="F1088"/>
  <c r="H1087"/>
  <c r="G1087"/>
  <c r="F1087"/>
  <c r="H1086"/>
  <c r="G1086"/>
  <c r="H1085"/>
  <c r="G1085"/>
  <c r="H1084"/>
  <c r="G1084"/>
  <c r="F1084"/>
  <c r="H1083"/>
  <c r="H1082"/>
  <c r="G1082"/>
  <c r="F1082"/>
  <c r="H1081"/>
  <c r="G1081"/>
  <c r="F1081"/>
  <c r="E1081"/>
  <c r="D1081"/>
  <c r="C1081"/>
  <c r="H1080"/>
  <c r="G1080"/>
  <c r="F1080"/>
  <c r="E1080"/>
  <c r="D1080"/>
  <c r="C1080"/>
  <c r="H1079"/>
  <c r="G1079"/>
  <c r="F1079"/>
  <c r="H1078"/>
  <c r="G1078"/>
  <c r="F1078"/>
  <c r="H1077"/>
  <c r="G1077"/>
  <c r="F1077"/>
  <c r="H1076"/>
  <c r="G1076"/>
  <c r="F1076"/>
  <c r="H1075"/>
  <c r="G1075"/>
  <c r="F1075"/>
  <c r="H1074"/>
  <c r="G1074"/>
  <c r="F1074"/>
  <c r="H1073"/>
  <c r="G1073"/>
  <c r="F1073"/>
  <c r="H1072"/>
  <c r="G1072"/>
  <c r="F1072"/>
  <c r="H1071"/>
  <c r="G1071"/>
  <c r="F1071"/>
  <c r="H1070"/>
  <c r="G1070"/>
  <c r="F1070"/>
  <c r="E1070"/>
  <c r="D1070"/>
  <c r="C1070"/>
  <c r="H1069"/>
  <c r="G1069"/>
  <c r="F1069"/>
  <c r="H1068"/>
  <c r="G1068"/>
  <c r="F1068"/>
  <c r="H1067"/>
  <c r="G1067"/>
  <c r="F1067"/>
  <c r="E1067"/>
  <c r="D1067"/>
  <c r="C1067"/>
  <c r="H1066"/>
  <c r="G1066"/>
  <c r="F1066"/>
  <c r="H1065"/>
  <c r="G1065"/>
  <c r="F1065"/>
  <c r="H1064"/>
  <c r="G1064"/>
  <c r="F1064"/>
  <c r="E1064"/>
  <c r="D1064"/>
  <c r="C1064"/>
  <c r="H1063"/>
  <c r="G1063"/>
  <c r="F1063"/>
  <c r="H1062"/>
  <c r="G1062"/>
  <c r="F1062"/>
  <c r="H1061"/>
  <c r="G1061"/>
  <c r="F1061"/>
  <c r="H1060"/>
  <c r="G1060"/>
  <c r="F1060"/>
  <c r="H1059"/>
  <c r="G1059"/>
  <c r="F1059"/>
  <c r="H1058"/>
  <c r="G1058"/>
  <c r="F1058"/>
  <c r="E1058"/>
  <c r="D1058"/>
  <c r="C1058"/>
  <c r="H1057"/>
  <c r="G1057"/>
  <c r="F1057"/>
  <c r="H1056"/>
  <c r="G1056"/>
  <c r="F1056"/>
  <c r="H1055"/>
  <c r="G1055"/>
  <c r="F1055"/>
  <c r="H1054"/>
  <c r="G1054"/>
  <c r="F1054"/>
  <c r="H1053"/>
  <c r="G1053"/>
  <c r="F1053"/>
  <c r="H1052"/>
  <c r="G1052"/>
  <c r="F1052"/>
  <c r="H1051"/>
  <c r="G1051"/>
  <c r="F1051"/>
  <c r="H1050"/>
  <c r="G1050"/>
  <c r="F1050"/>
  <c r="H1049"/>
  <c r="G1049"/>
  <c r="F1049"/>
  <c r="H1048"/>
  <c r="G1048"/>
  <c r="F1048"/>
  <c r="E1048"/>
  <c r="D1048"/>
  <c r="C1048"/>
  <c r="H1047"/>
  <c r="G1047"/>
  <c r="F1047"/>
  <c r="H1046"/>
  <c r="G1046"/>
  <c r="F1046"/>
  <c r="H1045"/>
  <c r="G1045"/>
  <c r="F1045"/>
  <c r="H1044"/>
  <c r="G1044"/>
  <c r="F1044"/>
  <c r="H1043"/>
  <c r="G1043"/>
  <c r="F1043"/>
  <c r="H1042"/>
  <c r="G1042"/>
  <c r="F1042"/>
  <c r="H1041"/>
  <c r="G1041"/>
  <c r="F1041"/>
  <c r="E1041"/>
  <c r="D1041"/>
  <c r="C1041"/>
  <c r="H1040"/>
  <c r="G1040"/>
  <c r="F1040"/>
  <c r="E1040"/>
  <c r="D1040"/>
  <c r="C1040"/>
  <c r="H1039"/>
  <c r="G1039"/>
  <c r="F1039"/>
  <c r="H1038"/>
  <c r="H1037"/>
  <c r="G1037"/>
  <c r="F1037"/>
  <c r="E1037"/>
  <c r="D1037"/>
  <c r="C1037"/>
  <c r="H1036"/>
  <c r="G1036"/>
  <c r="F1036"/>
  <c r="H1035"/>
  <c r="G1035"/>
  <c r="F1035"/>
  <c r="H1034"/>
  <c r="G1034"/>
  <c r="F1034"/>
  <c r="H1033"/>
  <c r="G1033"/>
  <c r="F1033"/>
  <c r="H1032"/>
  <c r="G1032"/>
  <c r="F1032"/>
  <c r="H1031"/>
  <c r="G1031"/>
  <c r="F1031"/>
  <c r="E1031"/>
  <c r="D1031"/>
  <c r="C1031"/>
  <c r="H1030"/>
  <c r="G1030"/>
  <c r="F1030"/>
  <c r="E1030"/>
  <c r="H1029"/>
  <c r="G1029"/>
  <c r="F1029"/>
  <c r="H1028"/>
  <c r="G1028"/>
  <c r="F1028"/>
  <c r="H1027"/>
  <c r="G1027"/>
  <c r="F1027"/>
  <c r="H1026"/>
  <c r="G1026"/>
  <c r="F1026"/>
  <c r="H1025"/>
  <c r="G1025"/>
  <c r="F1025"/>
  <c r="H1024"/>
  <c r="G1024"/>
  <c r="F1024"/>
  <c r="H1023"/>
  <c r="G1023"/>
  <c r="F1023"/>
  <c r="H1022"/>
  <c r="G1022"/>
  <c r="F1022"/>
  <c r="H1021"/>
  <c r="G1021"/>
  <c r="F1021"/>
  <c r="E1021"/>
  <c r="D1021"/>
  <c r="C1021"/>
  <c r="H1020"/>
  <c r="G1020"/>
  <c r="F1020"/>
  <c r="E1020"/>
  <c r="D1020"/>
  <c r="C1020"/>
  <c r="H1019"/>
  <c r="G1019"/>
  <c r="F1019"/>
  <c r="H1018"/>
  <c r="G1018"/>
  <c r="F1018"/>
  <c r="H1017"/>
  <c r="G1017"/>
  <c r="F1017"/>
  <c r="H1016"/>
  <c r="G1016"/>
  <c r="F1016"/>
  <c r="H1015"/>
  <c r="G1015"/>
  <c r="F1015"/>
  <c r="H1014"/>
  <c r="G1014"/>
  <c r="F1014"/>
  <c r="E1014"/>
  <c r="D1014"/>
  <c r="C1014"/>
  <c r="H1013"/>
  <c r="G1013"/>
  <c r="F1013"/>
  <c r="E1013"/>
  <c r="H1012"/>
  <c r="G1012"/>
  <c r="F1012"/>
  <c r="H1011"/>
  <c r="G1011"/>
  <c r="F1011"/>
  <c r="H1010"/>
  <c r="G1010"/>
  <c r="F1010"/>
  <c r="H1009"/>
  <c r="G1009"/>
  <c r="F1009"/>
  <c r="H1008"/>
  <c r="G1008"/>
  <c r="F1008"/>
  <c r="H1007"/>
  <c r="G1007"/>
  <c r="F1007"/>
  <c r="H1006"/>
  <c r="G1006"/>
  <c r="F1006"/>
  <c r="E1006"/>
  <c r="D1006"/>
  <c r="C1006"/>
  <c r="H1005"/>
  <c r="G1005"/>
  <c r="F1005"/>
  <c r="H1004"/>
  <c r="G1004"/>
  <c r="F1004"/>
  <c r="H1003"/>
  <c r="G1003"/>
  <c r="F1003"/>
  <c r="H1002"/>
  <c r="G1002"/>
  <c r="F1002"/>
  <c r="H1001"/>
  <c r="G1001"/>
  <c r="F1001"/>
  <c r="H1000"/>
  <c r="G1000"/>
  <c r="F1000"/>
  <c r="H999"/>
  <c r="G999"/>
  <c r="F999"/>
  <c r="E999"/>
  <c r="D999"/>
  <c r="C999"/>
  <c r="H998"/>
  <c r="G998"/>
  <c r="F998"/>
  <c r="H997"/>
  <c r="G997"/>
  <c r="F997"/>
  <c r="H996"/>
  <c r="G996"/>
  <c r="F996"/>
  <c r="H995"/>
  <c r="G995"/>
  <c r="F995"/>
  <c r="H994"/>
  <c r="G994"/>
  <c r="F994"/>
  <c r="H993"/>
  <c r="G993"/>
  <c r="F993"/>
  <c r="H992"/>
  <c r="G992"/>
  <c r="F992"/>
  <c r="H991"/>
  <c r="G991"/>
  <c r="F991"/>
  <c r="H990"/>
  <c r="G990"/>
  <c r="H989"/>
  <c r="G989"/>
  <c r="F989"/>
  <c r="H988"/>
  <c r="G988"/>
  <c r="F988"/>
  <c r="E988"/>
  <c r="D988"/>
  <c r="C988"/>
  <c r="H987"/>
  <c r="G987"/>
  <c r="F987"/>
  <c r="H986"/>
  <c r="G986"/>
  <c r="F986"/>
  <c r="H985"/>
  <c r="G985"/>
  <c r="F985"/>
  <c r="H984"/>
  <c r="G984"/>
  <c r="F984"/>
  <c r="H983"/>
  <c r="G983"/>
  <c r="F983"/>
  <c r="E983"/>
  <c r="D983"/>
  <c r="C983"/>
  <c r="H982"/>
  <c r="G982"/>
  <c r="F982"/>
  <c r="H981"/>
  <c r="G981"/>
  <c r="F981"/>
  <c r="H980"/>
  <c r="G980"/>
  <c r="F980"/>
  <c r="H979"/>
  <c r="G979"/>
  <c r="F979"/>
  <c r="H978"/>
  <c r="G978"/>
  <c r="F978"/>
  <c r="H977"/>
  <c r="G977"/>
  <c r="F977"/>
  <c r="H976"/>
  <c r="G976"/>
  <c r="F976"/>
  <c r="H975"/>
  <c r="G975"/>
  <c r="F975"/>
  <c r="H974"/>
  <c r="G974"/>
  <c r="F974"/>
  <c r="H973"/>
  <c r="G973"/>
  <c r="F973"/>
  <c r="H972"/>
  <c r="G972"/>
  <c r="F972"/>
  <c r="H971"/>
  <c r="G971"/>
  <c r="F971"/>
  <c r="H970"/>
  <c r="G970"/>
  <c r="F970"/>
  <c r="H969"/>
  <c r="G969"/>
  <c r="F969"/>
  <c r="H968"/>
  <c r="G968"/>
  <c r="F968"/>
  <c r="H967"/>
  <c r="G967"/>
  <c r="F967"/>
  <c r="E967"/>
  <c r="D967"/>
  <c r="C967"/>
  <c r="H966"/>
  <c r="G966"/>
  <c r="F966"/>
  <c r="H965"/>
  <c r="G965"/>
  <c r="F965"/>
  <c r="H964"/>
  <c r="G964"/>
  <c r="F964"/>
  <c r="H963"/>
  <c r="G963"/>
  <c r="F963"/>
  <c r="H962"/>
  <c r="G962"/>
  <c r="F962"/>
  <c r="H961"/>
  <c r="G961"/>
  <c r="F961"/>
  <c r="H960"/>
  <c r="G960"/>
  <c r="F960"/>
  <c r="H959"/>
  <c r="G959"/>
  <c r="F959"/>
  <c r="H958"/>
  <c r="G958"/>
  <c r="F958"/>
  <c r="H957"/>
  <c r="G957"/>
  <c r="F957"/>
  <c r="E957"/>
  <c r="D957"/>
  <c r="C957"/>
  <c r="H956"/>
  <c r="G956"/>
  <c r="F956"/>
  <c r="E956"/>
  <c r="D956"/>
  <c r="C956"/>
  <c r="H955"/>
  <c r="F955"/>
  <c r="H954"/>
  <c r="G954"/>
  <c r="F954"/>
  <c r="H953"/>
  <c r="F953"/>
  <c r="E953"/>
  <c r="D953"/>
  <c r="C953"/>
  <c r="H952"/>
  <c r="G952"/>
  <c r="F952"/>
  <c r="H951"/>
  <c r="G951"/>
  <c r="F951"/>
  <c r="H950"/>
  <c r="G950"/>
  <c r="F950"/>
  <c r="E950"/>
  <c r="H949"/>
  <c r="G949"/>
  <c r="F949"/>
  <c r="H948"/>
  <c r="G948"/>
  <c r="F948"/>
  <c r="E948"/>
  <c r="D948"/>
  <c r="C948"/>
  <c r="H947"/>
  <c r="G947"/>
  <c r="F947"/>
  <c r="H946"/>
  <c r="G946"/>
  <c r="F946"/>
  <c r="H945"/>
  <c r="G945"/>
  <c r="F945"/>
  <c r="H944"/>
  <c r="G944"/>
  <c r="F944"/>
  <c r="H943"/>
  <c r="G943"/>
  <c r="F943"/>
  <c r="H942"/>
  <c r="G942"/>
  <c r="F942"/>
  <c r="H941"/>
  <c r="G941"/>
  <c r="F941"/>
  <c r="E941"/>
  <c r="D941"/>
  <c r="C941"/>
  <c r="H940"/>
  <c r="G940"/>
  <c r="F940"/>
  <c r="H939"/>
  <c r="G939"/>
  <c r="F939"/>
  <c r="H938"/>
  <c r="G938"/>
  <c r="F938"/>
  <c r="H937"/>
  <c r="G937"/>
  <c r="F937"/>
  <c r="H936"/>
  <c r="G936"/>
  <c r="F936"/>
  <c r="H935"/>
  <c r="G935"/>
  <c r="F935"/>
  <c r="H934"/>
  <c r="G934"/>
  <c r="F934"/>
  <c r="H933"/>
  <c r="G933"/>
  <c r="F933"/>
  <c r="H932"/>
  <c r="G932"/>
  <c r="F932"/>
  <c r="H931"/>
  <c r="G931"/>
  <c r="F931"/>
  <c r="E931"/>
  <c r="D931"/>
  <c r="C931"/>
  <c r="H930"/>
  <c r="G930"/>
  <c r="F930"/>
  <c r="H929"/>
  <c r="G929"/>
  <c r="F929"/>
  <c r="H928"/>
  <c r="G928"/>
  <c r="F928"/>
  <c r="H927"/>
  <c r="G927"/>
  <c r="F927"/>
  <c r="H926"/>
  <c r="G926"/>
  <c r="F926"/>
  <c r="H925"/>
  <c r="G925"/>
  <c r="F925"/>
  <c r="H924"/>
  <c r="G924"/>
  <c r="F924"/>
  <c r="H923"/>
  <c r="G923"/>
  <c r="F923"/>
  <c r="H922"/>
  <c r="G922"/>
  <c r="F922"/>
  <c r="H921"/>
  <c r="G921"/>
  <c r="F921"/>
  <c r="E921"/>
  <c r="D921"/>
  <c r="C921"/>
  <c r="H920"/>
  <c r="G920"/>
  <c r="F920"/>
  <c r="H919"/>
  <c r="G919"/>
  <c r="F919"/>
  <c r="H918"/>
  <c r="G918"/>
  <c r="F918"/>
  <c r="H917"/>
  <c r="G917"/>
  <c r="F917"/>
  <c r="H916"/>
  <c r="G916"/>
  <c r="F916"/>
  <c r="H915"/>
  <c r="G915"/>
  <c r="F915"/>
  <c r="H914"/>
  <c r="G914"/>
  <c r="F914"/>
  <c r="H913"/>
  <c r="G913"/>
  <c r="F913"/>
  <c r="H912"/>
  <c r="G912"/>
  <c r="F912"/>
  <c r="H911"/>
  <c r="G911"/>
  <c r="F911"/>
  <c r="H910"/>
  <c r="G910"/>
  <c r="F910"/>
  <c r="H909"/>
  <c r="G909"/>
  <c r="F909"/>
  <c r="H908"/>
  <c r="G908"/>
  <c r="F908"/>
  <c r="H907"/>
  <c r="G907"/>
  <c r="F907"/>
  <c r="H906"/>
  <c r="G906"/>
  <c r="H905"/>
  <c r="G905"/>
  <c r="F905"/>
  <c r="H904"/>
  <c r="G904"/>
  <c r="F904"/>
  <c r="H903"/>
  <c r="G903"/>
  <c r="H902"/>
  <c r="G902"/>
  <c r="F902"/>
  <c r="H901"/>
  <c r="G901"/>
  <c r="F901"/>
  <c r="H900"/>
  <c r="F900"/>
  <c r="H899"/>
  <c r="G899"/>
  <c r="F899"/>
  <c r="E899"/>
  <c r="D899"/>
  <c r="C899"/>
  <c r="H898"/>
  <c r="G898"/>
  <c r="F898"/>
  <c r="E898"/>
  <c r="D898"/>
  <c r="C898"/>
  <c r="H897"/>
  <c r="G897"/>
  <c r="F897"/>
  <c r="H896"/>
  <c r="G896"/>
  <c r="F896"/>
  <c r="H895"/>
  <c r="G895"/>
  <c r="F895"/>
  <c r="E895"/>
  <c r="D895"/>
  <c r="C895"/>
  <c r="H894"/>
  <c r="E894"/>
  <c r="H893"/>
  <c r="G893"/>
  <c r="F893"/>
  <c r="H892"/>
  <c r="E892"/>
  <c r="D892"/>
  <c r="C892"/>
  <c r="H891"/>
  <c r="G891"/>
  <c r="F891"/>
  <c r="E891"/>
  <c r="H890"/>
  <c r="G890"/>
  <c r="F890"/>
  <c r="H889"/>
  <c r="G889"/>
  <c r="F889"/>
  <c r="H888"/>
  <c r="G888"/>
  <c r="F888"/>
  <c r="E888"/>
  <c r="H887"/>
  <c r="G887"/>
  <c r="F887"/>
  <c r="H886"/>
  <c r="G886"/>
  <c r="F886"/>
  <c r="E886"/>
  <c r="D886"/>
  <c r="C886"/>
  <c r="H885"/>
  <c r="G885"/>
  <c r="F885"/>
  <c r="H884"/>
  <c r="G884"/>
  <c r="F884"/>
  <c r="H883"/>
  <c r="E883"/>
  <c r="H882"/>
  <c r="G882"/>
  <c r="F882"/>
  <c r="H881"/>
  <c r="G881"/>
  <c r="F881"/>
  <c r="H880"/>
  <c r="G880"/>
  <c r="F880"/>
  <c r="E880"/>
  <c r="H879"/>
  <c r="G879"/>
  <c r="F879"/>
  <c r="E879"/>
  <c r="D879"/>
  <c r="C879"/>
  <c r="H878"/>
  <c r="G878"/>
  <c r="H877"/>
  <c r="G877"/>
  <c r="F877"/>
  <c r="H876"/>
  <c r="G876"/>
  <c r="F876"/>
  <c r="H875"/>
  <c r="G875"/>
  <c r="F875"/>
  <c r="H874"/>
  <c r="G874"/>
  <c r="F874"/>
  <c r="H873"/>
  <c r="G873"/>
  <c r="F873"/>
  <c r="H872"/>
  <c r="G872"/>
  <c r="F872"/>
  <c r="H871"/>
  <c r="G871"/>
  <c r="F871"/>
  <c r="H870"/>
  <c r="G870"/>
  <c r="F870"/>
  <c r="H869"/>
  <c r="G869"/>
  <c r="F869"/>
  <c r="H868"/>
  <c r="G868"/>
  <c r="F868"/>
  <c r="E868"/>
  <c r="D868"/>
  <c r="C868"/>
  <c r="H867"/>
  <c r="G867"/>
  <c r="F867"/>
  <c r="H866"/>
  <c r="G866"/>
  <c r="F866"/>
  <c r="H865"/>
  <c r="G865"/>
  <c r="F865"/>
  <c r="H864"/>
  <c r="G864"/>
  <c r="F864"/>
  <c r="E864"/>
  <c r="H863"/>
  <c r="G863"/>
  <c r="F863"/>
  <c r="H862"/>
  <c r="G862"/>
  <c r="F862"/>
  <c r="H861"/>
  <c r="G861"/>
  <c r="F861"/>
  <c r="H860"/>
  <c r="G860"/>
  <c r="F860"/>
  <c r="H859"/>
  <c r="G859"/>
  <c r="F859"/>
  <c r="H858"/>
  <c r="G858"/>
  <c r="F858"/>
  <c r="H857"/>
  <c r="G857"/>
  <c r="F857"/>
  <c r="H856"/>
  <c r="G856"/>
  <c r="F856"/>
  <c r="H855"/>
  <c r="G855"/>
  <c r="F855"/>
  <c r="H854"/>
  <c r="G854"/>
  <c r="H853"/>
  <c r="G853"/>
  <c r="F853"/>
  <c r="H852"/>
  <c r="G852"/>
  <c r="F852"/>
  <c r="H851"/>
  <c r="G851"/>
  <c r="F851"/>
  <c r="H850"/>
  <c r="G850"/>
  <c r="F850"/>
  <c r="H849"/>
  <c r="G849"/>
  <c r="F849"/>
  <c r="H848"/>
  <c r="G848"/>
  <c r="F848"/>
  <c r="H847"/>
  <c r="E847"/>
  <c r="H846"/>
  <c r="F846"/>
  <c r="H845"/>
  <c r="G845"/>
  <c r="F845"/>
  <c r="H844"/>
  <c r="H843"/>
  <c r="G843"/>
  <c r="F843"/>
  <c r="H842"/>
  <c r="G842"/>
  <c r="F842"/>
  <c r="H841"/>
  <c r="G841"/>
  <c r="F841"/>
  <c r="H840"/>
  <c r="G840"/>
  <c r="F840"/>
  <c r="E840"/>
  <c r="D840"/>
  <c r="C840"/>
  <c r="H839"/>
  <c r="G839"/>
  <c r="F839"/>
  <c r="H838"/>
  <c r="G838"/>
  <c r="F838"/>
  <c r="H837"/>
  <c r="G837"/>
  <c r="F837"/>
  <c r="H836"/>
  <c r="G836"/>
  <c r="F836"/>
  <c r="E836"/>
  <c r="H835"/>
  <c r="G835"/>
  <c r="F835"/>
  <c r="H834"/>
  <c r="G834"/>
  <c r="F834"/>
  <c r="H833"/>
  <c r="G833"/>
  <c r="F833"/>
  <c r="H832"/>
  <c r="G832"/>
  <c r="F832"/>
  <c r="H831"/>
  <c r="G831"/>
  <c r="F831"/>
  <c r="H830"/>
  <c r="G830"/>
  <c r="F830"/>
  <c r="H829"/>
  <c r="G829"/>
  <c r="F829"/>
  <c r="H828"/>
  <c r="G828"/>
  <c r="F828"/>
  <c r="H827"/>
  <c r="G827"/>
  <c r="F827"/>
  <c r="H826"/>
  <c r="G826"/>
  <c r="F826"/>
  <c r="H825"/>
  <c r="G825"/>
  <c r="F825"/>
  <c r="H824"/>
  <c r="G824"/>
  <c r="F824"/>
  <c r="H823"/>
  <c r="F823"/>
  <c r="E823"/>
  <c r="H822"/>
  <c r="G822"/>
  <c r="F822"/>
  <c r="H821"/>
  <c r="G821"/>
  <c r="F821"/>
  <c r="H820"/>
  <c r="G820"/>
  <c r="F820"/>
  <c r="H819"/>
  <c r="G819"/>
  <c r="F819"/>
  <c r="H818"/>
  <c r="G818"/>
  <c r="F818"/>
  <c r="E818"/>
  <c r="D818"/>
  <c r="C818"/>
  <c r="H817"/>
  <c r="G817"/>
  <c r="F817"/>
  <c r="E817"/>
  <c r="H816"/>
  <c r="G816"/>
  <c r="F816"/>
  <c r="E816"/>
  <c r="H815"/>
  <c r="G815"/>
  <c r="F815"/>
  <c r="E815"/>
  <c r="H814"/>
  <c r="E814"/>
  <c r="H813"/>
  <c r="G813"/>
  <c r="H812"/>
  <c r="G812"/>
  <c r="F812"/>
  <c r="H811"/>
  <c r="G811"/>
  <c r="H810"/>
  <c r="G810"/>
  <c r="F810"/>
  <c r="H809"/>
  <c r="G809"/>
  <c r="F809"/>
  <c r="E809"/>
  <c r="H808"/>
  <c r="G808"/>
  <c r="E808"/>
  <c r="H807"/>
  <c r="G807"/>
  <c r="F807"/>
  <c r="H806"/>
  <c r="G806"/>
  <c r="F806"/>
  <c r="H805"/>
  <c r="G805"/>
  <c r="E805"/>
  <c r="H804"/>
  <c r="G804"/>
  <c r="F804"/>
  <c r="H803"/>
  <c r="G803"/>
  <c r="F803"/>
  <c r="H802"/>
  <c r="G802"/>
  <c r="F802"/>
  <c r="H801"/>
  <c r="G801"/>
  <c r="F801"/>
  <c r="H800"/>
  <c r="F800"/>
  <c r="E800"/>
  <c r="H799"/>
  <c r="G799"/>
  <c r="F799"/>
  <c r="E799"/>
  <c r="H798"/>
  <c r="G798"/>
  <c r="F798"/>
  <c r="E798"/>
  <c r="H797"/>
  <c r="G797"/>
  <c r="F797"/>
  <c r="H796"/>
  <c r="H795"/>
  <c r="G795"/>
  <c r="F795"/>
  <c r="H794"/>
  <c r="G794"/>
  <c r="F794"/>
  <c r="H793"/>
  <c r="G793"/>
  <c r="F793"/>
  <c r="H792"/>
  <c r="G792"/>
  <c r="F792"/>
  <c r="E792"/>
  <c r="D792"/>
  <c r="C792"/>
  <c r="H791"/>
  <c r="G791"/>
  <c r="F791"/>
  <c r="E791"/>
  <c r="D791"/>
  <c r="C791"/>
  <c r="H790"/>
  <c r="G790"/>
  <c r="H789"/>
  <c r="G789"/>
  <c r="F789"/>
  <c r="H788"/>
  <c r="G788"/>
  <c r="F788"/>
  <c r="H787"/>
  <c r="G787"/>
  <c r="F787"/>
  <c r="E787"/>
  <c r="H786"/>
  <c r="G786"/>
  <c r="H785"/>
  <c r="G785"/>
  <c r="F785"/>
  <c r="H784"/>
  <c r="G784"/>
  <c r="F784"/>
  <c r="H783"/>
  <c r="G783"/>
  <c r="F783"/>
  <c r="H782"/>
  <c r="G782"/>
  <c r="F782"/>
  <c r="H781"/>
  <c r="G781"/>
  <c r="F781"/>
  <c r="H780"/>
  <c r="G780"/>
  <c r="F780"/>
  <c r="H779"/>
  <c r="G779"/>
  <c r="F779"/>
  <c r="H778"/>
  <c r="H777"/>
  <c r="H776"/>
  <c r="G776"/>
  <c r="F776"/>
  <c r="H775"/>
  <c r="G775"/>
  <c r="F775"/>
  <c r="H774"/>
  <c r="G774"/>
  <c r="F774"/>
  <c r="H773"/>
  <c r="G773"/>
  <c r="F773"/>
  <c r="E773"/>
  <c r="D773"/>
  <c r="C773"/>
  <c r="H772"/>
  <c r="G772"/>
  <c r="F772"/>
  <c r="E772"/>
  <c r="D772"/>
  <c r="C772"/>
  <c r="H771"/>
  <c r="G771"/>
  <c r="F771"/>
  <c r="H770"/>
  <c r="G770"/>
  <c r="F770"/>
  <c r="H769"/>
  <c r="G769"/>
  <c r="F769"/>
  <c r="H768"/>
  <c r="G768"/>
  <c r="F768"/>
  <c r="H767"/>
  <c r="G767"/>
  <c r="F767"/>
  <c r="H766"/>
  <c r="G766"/>
  <c r="F766"/>
  <c r="H765"/>
  <c r="G765"/>
  <c r="F765"/>
  <c r="H764"/>
  <c r="G764"/>
  <c r="F764"/>
  <c r="H763"/>
  <c r="G763"/>
  <c r="F763"/>
  <c r="H762"/>
  <c r="G762"/>
  <c r="F762"/>
  <c r="H761"/>
  <c r="G761"/>
  <c r="F761"/>
  <c r="H760"/>
  <c r="G760"/>
  <c r="F760"/>
  <c r="E760"/>
  <c r="D760"/>
  <c r="C760"/>
  <c r="H759"/>
  <c r="G759"/>
  <c r="F759"/>
  <c r="H758"/>
  <c r="G758"/>
  <c r="F758"/>
  <c r="H757"/>
  <c r="G757"/>
  <c r="F757"/>
  <c r="H756"/>
  <c r="G756"/>
  <c r="F756"/>
  <c r="H755"/>
  <c r="G755"/>
  <c r="F755"/>
  <c r="H754"/>
  <c r="G754"/>
  <c r="F754"/>
  <c r="H753"/>
  <c r="G753"/>
  <c r="F753"/>
  <c r="H752"/>
  <c r="G752"/>
  <c r="F752"/>
  <c r="E752"/>
  <c r="D752"/>
  <c r="C752"/>
  <c r="H751"/>
  <c r="G751"/>
  <c r="F751"/>
  <c r="H750"/>
  <c r="G750"/>
  <c r="F750"/>
  <c r="H749"/>
  <c r="G749"/>
  <c r="F749"/>
  <c r="H748"/>
  <c r="G748"/>
  <c r="F748"/>
  <c r="H747"/>
  <c r="G747"/>
  <c r="F747"/>
  <c r="E747"/>
  <c r="D747"/>
  <c r="C747"/>
  <c r="H746"/>
  <c r="G746"/>
  <c r="F746"/>
  <c r="H745"/>
  <c r="G745"/>
  <c r="F745"/>
  <c r="H744"/>
  <c r="G744"/>
  <c r="F744"/>
  <c r="E744"/>
  <c r="D744"/>
  <c r="C744"/>
  <c r="H743"/>
  <c r="G743"/>
  <c r="F743"/>
  <c r="H742"/>
  <c r="G742"/>
  <c r="F742"/>
  <c r="H741"/>
  <c r="G741"/>
  <c r="F741"/>
  <c r="H740"/>
  <c r="G740"/>
  <c r="F740"/>
  <c r="H739"/>
  <c r="G739"/>
  <c r="F739"/>
  <c r="E739"/>
  <c r="H738"/>
  <c r="G738"/>
  <c r="F738"/>
  <c r="E738"/>
  <c r="D738"/>
  <c r="C738"/>
  <c r="H737"/>
  <c r="G737"/>
  <c r="F737"/>
  <c r="H736"/>
  <c r="G736"/>
  <c r="F736"/>
  <c r="H735"/>
  <c r="G735"/>
  <c r="F735"/>
  <c r="H734"/>
  <c r="G734"/>
  <c r="F734"/>
  <c r="H733"/>
  <c r="G733"/>
  <c r="F733"/>
  <c r="H732"/>
  <c r="G732"/>
  <c r="F732"/>
  <c r="H731"/>
  <c r="G731"/>
  <c r="F731"/>
  <c r="E731"/>
  <c r="D731"/>
  <c r="C731"/>
  <c r="H730"/>
  <c r="G730"/>
  <c r="F730"/>
  <c r="H729"/>
  <c r="G729"/>
  <c r="F729"/>
  <c r="H728"/>
  <c r="G728"/>
  <c r="F728"/>
  <c r="H727"/>
  <c r="G727"/>
  <c r="F727"/>
  <c r="H726"/>
  <c r="G726"/>
  <c r="F726"/>
  <c r="E726"/>
  <c r="H725"/>
  <c r="G725"/>
  <c r="F725"/>
  <c r="H724"/>
  <c r="G724"/>
  <c r="F724"/>
  <c r="E724"/>
  <c r="D724"/>
  <c r="C724"/>
  <c r="H723"/>
  <c r="E723"/>
  <c r="H722"/>
  <c r="G722"/>
  <c r="F722"/>
  <c r="H721"/>
  <c r="G721"/>
  <c r="F721"/>
  <c r="H720"/>
  <c r="G720"/>
  <c r="F720"/>
  <c r="H719"/>
  <c r="G719"/>
  <c r="F719"/>
  <c r="H718"/>
  <c r="G718"/>
  <c r="F718"/>
  <c r="H717"/>
  <c r="G717"/>
  <c r="F717"/>
  <c r="E717"/>
  <c r="H716"/>
  <c r="G716"/>
  <c r="F716"/>
  <c r="H715"/>
  <c r="G715"/>
  <c r="F715"/>
  <c r="E715"/>
  <c r="D715"/>
  <c r="C715"/>
  <c r="H714"/>
  <c r="G714"/>
  <c r="H713"/>
  <c r="G713"/>
  <c r="F713"/>
  <c r="H712"/>
  <c r="G712"/>
  <c r="F712"/>
  <c r="H711"/>
  <c r="G711"/>
  <c r="E711"/>
  <c r="D711"/>
  <c r="C711"/>
  <c r="H710"/>
  <c r="G710"/>
  <c r="F710"/>
  <c r="H709"/>
  <c r="G709"/>
  <c r="F709"/>
  <c r="H708"/>
  <c r="G708"/>
  <c r="F708"/>
  <c r="H707"/>
  <c r="G707"/>
  <c r="F707"/>
  <c r="H706"/>
  <c r="G706"/>
  <c r="F706"/>
  <c r="H705"/>
  <c r="G705"/>
  <c r="F705"/>
  <c r="H704"/>
  <c r="G704"/>
  <c r="F704"/>
  <c r="H703"/>
  <c r="G703"/>
  <c r="F703"/>
  <c r="H702"/>
  <c r="G702"/>
  <c r="F702"/>
  <c r="H701"/>
  <c r="G701"/>
  <c r="F701"/>
  <c r="E701"/>
  <c r="D701"/>
  <c r="C701"/>
  <c r="H700"/>
  <c r="G700"/>
  <c r="F700"/>
  <c r="E700"/>
  <c r="D700"/>
  <c r="C700"/>
  <c r="H699"/>
  <c r="G699"/>
  <c r="H698"/>
  <c r="G698"/>
  <c r="H697"/>
  <c r="G697"/>
  <c r="F697"/>
  <c r="E697"/>
  <c r="H696"/>
  <c r="G696"/>
  <c r="F696"/>
  <c r="H695"/>
  <c r="G695"/>
  <c r="F695"/>
  <c r="H694"/>
  <c r="G694"/>
  <c r="F694"/>
  <c r="H693"/>
  <c r="G693"/>
  <c r="F693"/>
  <c r="H692"/>
  <c r="G692"/>
  <c r="F692"/>
  <c r="H691"/>
  <c r="G691"/>
  <c r="F691"/>
  <c r="H690"/>
  <c r="G690"/>
  <c r="F690"/>
  <c r="H689"/>
  <c r="G689"/>
  <c r="F689"/>
  <c r="E689"/>
  <c r="D689"/>
  <c r="C689"/>
  <c r="H688"/>
  <c r="G688"/>
  <c r="F688"/>
  <c r="H687"/>
  <c r="G687"/>
  <c r="F687"/>
  <c r="E687"/>
  <c r="H686"/>
  <c r="G686"/>
  <c r="F686"/>
  <c r="E686"/>
  <c r="D686"/>
  <c r="C686"/>
  <c r="H685"/>
  <c r="F685"/>
  <c r="H684"/>
  <c r="G684"/>
  <c r="F684"/>
  <c r="H683"/>
  <c r="G683"/>
  <c r="F683"/>
  <c r="H682"/>
  <c r="G682"/>
  <c r="F682"/>
  <c r="E682"/>
  <c r="D682"/>
  <c r="C682"/>
  <c r="H681"/>
  <c r="G681"/>
  <c r="F681"/>
  <c r="H680"/>
  <c r="G680"/>
  <c r="F680"/>
  <c r="H679"/>
  <c r="G679"/>
  <c r="F679"/>
  <c r="H678"/>
  <c r="G678"/>
  <c r="F678"/>
  <c r="E678"/>
  <c r="D678"/>
  <c r="C678"/>
  <c r="H677"/>
  <c r="G677"/>
  <c r="F677"/>
  <c r="H676"/>
  <c r="G676"/>
  <c r="H675"/>
  <c r="G675"/>
  <c r="F675"/>
  <c r="H674"/>
  <c r="G674"/>
  <c r="F674"/>
  <c r="H673"/>
  <c r="G673"/>
  <c r="F673"/>
  <c r="E673"/>
  <c r="D673"/>
  <c r="C673"/>
  <c r="H672"/>
  <c r="F672"/>
  <c r="H671"/>
  <c r="G671"/>
  <c r="F671"/>
  <c r="E671"/>
  <c r="H670"/>
  <c r="G670"/>
  <c r="F670"/>
  <c r="H669"/>
  <c r="G669"/>
  <c r="F669"/>
  <c r="E669"/>
  <c r="D669"/>
  <c r="C669"/>
  <c r="H668"/>
  <c r="G668"/>
  <c r="F668"/>
  <c r="H667"/>
  <c r="G667"/>
  <c r="F667"/>
  <c r="H666"/>
  <c r="G666"/>
  <c r="F666"/>
  <c r="E666"/>
  <c r="D666"/>
  <c r="C666"/>
  <c r="H665"/>
  <c r="G665"/>
  <c r="H664"/>
  <c r="G664"/>
  <c r="H663"/>
  <c r="G663"/>
  <c r="F663"/>
  <c r="E663"/>
  <c r="H662"/>
  <c r="G662"/>
  <c r="F662"/>
  <c r="E662"/>
  <c r="H661"/>
  <c r="G661"/>
  <c r="F661"/>
  <c r="H660"/>
  <c r="G660"/>
  <c r="F660"/>
  <c r="H659"/>
  <c r="G659"/>
  <c r="F659"/>
  <c r="H658"/>
  <c r="G658"/>
  <c r="F658"/>
  <c r="H657"/>
  <c r="G657"/>
  <c r="F657"/>
  <c r="H656"/>
  <c r="G656"/>
  <c r="F656"/>
  <c r="H655"/>
  <c r="G655"/>
  <c r="F655"/>
  <c r="H654"/>
  <c r="G654"/>
  <c r="F654"/>
  <c r="E654"/>
  <c r="D654"/>
  <c r="C654"/>
  <c r="H653"/>
  <c r="G653"/>
  <c r="F653"/>
  <c r="E653"/>
  <c r="H652"/>
  <c r="G652"/>
  <c r="F652"/>
  <c r="H651"/>
  <c r="G651"/>
  <c r="F651"/>
  <c r="H650"/>
  <c r="G650"/>
  <c r="F650"/>
  <c r="E650"/>
  <c r="D650"/>
  <c r="C650"/>
  <c r="H649"/>
  <c r="G649"/>
  <c r="F649"/>
  <c r="H648"/>
  <c r="G648"/>
  <c r="F648"/>
  <c r="H647"/>
  <c r="G647"/>
  <c r="F647"/>
  <c r="H646"/>
  <c r="G646"/>
  <c r="F646"/>
  <c r="H645"/>
  <c r="G645"/>
  <c r="F645"/>
  <c r="H644"/>
  <c r="G644"/>
  <c r="F644"/>
  <c r="H643"/>
  <c r="G643"/>
  <c r="F643"/>
  <c r="H642"/>
  <c r="G642"/>
  <c r="F642"/>
  <c r="H641"/>
  <c r="G641"/>
  <c r="F641"/>
  <c r="H640"/>
  <c r="G640"/>
  <c r="F640"/>
  <c r="H639"/>
  <c r="G639"/>
  <c r="F639"/>
  <c r="H638"/>
  <c r="G638"/>
  <c r="F638"/>
  <c r="H637"/>
  <c r="G637"/>
  <c r="F637"/>
  <c r="H636"/>
  <c r="G636"/>
  <c r="F636"/>
  <c r="H635"/>
  <c r="G635"/>
  <c r="F635"/>
  <c r="E635"/>
  <c r="D635"/>
  <c r="C635"/>
  <c r="H634"/>
  <c r="G634"/>
  <c r="H633"/>
  <c r="H632"/>
  <c r="G632"/>
  <c r="F632"/>
  <c r="H631"/>
  <c r="G631"/>
  <c r="F631"/>
  <c r="H630"/>
  <c r="G630"/>
  <c r="F630"/>
  <c r="E630"/>
  <c r="D630"/>
  <c r="C630"/>
  <c r="H629"/>
  <c r="G629"/>
  <c r="F629"/>
  <c r="E629"/>
  <c r="D629"/>
  <c r="C629"/>
  <c r="H628"/>
  <c r="G628"/>
  <c r="F628"/>
  <c r="E628"/>
  <c r="H627"/>
  <c r="G627"/>
  <c r="F627"/>
  <c r="H626"/>
  <c r="G626"/>
  <c r="E626"/>
  <c r="H625"/>
  <c r="G625"/>
  <c r="E625"/>
  <c r="D625"/>
  <c r="C625"/>
  <c r="H624"/>
  <c r="G624"/>
  <c r="F624"/>
  <c r="H623"/>
  <c r="G623"/>
  <c r="F623"/>
  <c r="H622"/>
  <c r="G622"/>
  <c r="F622"/>
  <c r="H621"/>
  <c r="G621"/>
  <c r="F621"/>
  <c r="H620"/>
  <c r="H619"/>
  <c r="H618"/>
  <c r="G618"/>
  <c r="H617"/>
  <c r="G617"/>
  <c r="F617"/>
  <c r="E617"/>
  <c r="D617"/>
  <c r="C617"/>
  <c r="H616"/>
  <c r="G616"/>
  <c r="F616"/>
  <c r="H615"/>
  <c r="G615"/>
  <c r="F615"/>
  <c r="H614"/>
  <c r="G614"/>
  <c r="F614"/>
  <c r="H613"/>
  <c r="G613"/>
  <c r="F613"/>
  <c r="E613"/>
  <c r="D613"/>
  <c r="C613"/>
  <c r="H612"/>
  <c r="G612"/>
  <c r="F612"/>
  <c r="H611"/>
  <c r="G611"/>
  <c r="F611"/>
  <c r="E611"/>
  <c r="H610"/>
  <c r="G610"/>
  <c r="F610"/>
  <c r="H609"/>
  <c r="G609"/>
  <c r="F609"/>
  <c r="E609"/>
  <c r="D609"/>
  <c r="C609"/>
  <c r="H608"/>
  <c r="F608"/>
  <c r="E608"/>
  <c r="H607"/>
  <c r="F607"/>
  <c r="H606"/>
  <c r="F606"/>
  <c r="E606"/>
  <c r="D606"/>
  <c r="C606"/>
  <c r="H605"/>
  <c r="G605"/>
  <c r="F605"/>
  <c r="H604"/>
  <c r="G604"/>
  <c r="F604"/>
  <c r="H603"/>
  <c r="G603"/>
  <c r="F603"/>
  <c r="E603"/>
  <c r="D603"/>
  <c r="C603"/>
  <c r="H602"/>
  <c r="G602"/>
  <c r="F602"/>
  <c r="H601"/>
  <c r="G601"/>
  <c r="F601"/>
  <c r="E601"/>
  <c r="H600"/>
  <c r="G600"/>
  <c r="F600"/>
  <c r="E600"/>
  <c r="D600"/>
  <c r="C600"/>
  <c r="H599"/>
  <c r="G599"/>
  <c r="F599"/>
  <c r="E599"/>
  <c r="H598"/>
  <c r="G598"/>
  <c r="F598"/>
  <c r="E598"/>
  <c r="H597"/>
  <c r="G597"/>
  <c r="F597"/>
  <c r="E597"/>
  <c r="D597"/>
  <c r="C597"/>
  <c r="H596"/>
  <c r="G596"/>
  <c r="F596"/>
  <c r="H595"/>
  <c r="G595"/>
  <c r="F595"/>
  <c r="E595"/>
  <c r="H594"/>
  <c r="G594"/>
  <c r="F594"/>
  <c r="E594"/>
  <c r="D594"/>
  <c r="C594"/>
  <c r="H593"/>
  <c r="G593"/>
  <c r="F593"/>
  <c r="H592"/>
  <c r="G592"/>
  <c r="F592"/>
  <c r="H591"/>
  <c r="G591"/>
  <c r="F591"/>
  <c r="H590"/>
  <c r="G590"/>
  <c r="F590"/>
  <c r="H589"/>
  <c r="G589"/>
  <c r="F589"/>
  <c r="E589"/>
  <c r="D589"/>
  <c r="C589"/>
  <c r="H588"/>
  <c r="G588"/>
  <c r="F588"/>
  <c r="E588"/>
  <c r="H587"/>
  <c r="G587"/>
  <c r="F587"/>
  <c r="E587"/>
  <c r="H586"/>
  <c r="G586"/>
  <c r="F586"/>
  <c r="H585"/>
  <c r="G585"/>
  <c r="F585"/>
  <c r="E585"/>
  <c r="H584"/>
  <c r="G584"/>
  <c r="F584"/>
  <c r="E584"/>
  <c r="H583"/>
  <c r="G583"/>
  <c r="F583"/>
  <c r="H582"/>
  <c r="G582"/>
  <c r="F582"/>
  <c r="H581"/>
  <c r="G581"/>
  <c r="F581"/>
  <c r="H580"/>
  <c r="G580"/>
  <c r="F580"/>
  <c r="E580"/>
  <c r="D580"/>
  <c r="C580"/>
  <c r="H579"/>
  <c r="G579"/>
  <c r="F579"/>
  <c r="E579"/>
  <c r="H578"/>
  <c r="G578"/>
  <c r="H577"/>
  <c r="G577"/>
  <c r="F577"/>
  <c r="H576"/>
  <c r="G576"/>
  <c r="F576"/>
  <c r="E576"/>
  <c r="H575"/>
  <c r="G575"/>
  <c r="F575"/>
  <c r="H574"/>
  <c r="G574"/>
  <c r="F574"/>
  <c r="E574"/>
  <c r="H573"/>
  <c r="G573"/>
  <c r="F573"/>
  <c r="E573"/>
  <c r="H572"/>
  <c r="G572"/>
  <c r="F572"/>
  <c r="E572"/>
  <c r="D572"/>
  <c r="C572"/>
  <c r="H571"/>
  <c r="G571"/>
  <c r="F571"/>
  <c r="E571"/>
  <c r="H570"/>
  <c r="G570"/>
  <c r="F570"/>
  <c r="H569"/>
  <c r="G569"/>
  <c r="F569"/>
  <c r="E569"/>
  <c r="H568"/>
  <c r="G568"/>
  <c r="F568"/>
  <c r="H567"/>
  <c r="G567"/>
  <c r="F567"/>
  <c r="H566"/>
  <c r="G566"/>
  <c r="F566"/>
  <c r="E566"/>
  <c r="H565"/>
  <c r="G565"/>
  <c r="F565"/>
  <c r="E565"/>
  <c r="D565"/>
  <c r="C565"/>
  <c r="H564"/>
  <c r="G564"/>
  <c r="F564"/>
  <c r="E564"/>
  <c r="H563"/>
  <c r="G563"/>
  <c r="F563"/>
  <c r="H562"/>
  <c r="G562"/>
  <c r="F562"/>
  <c r="H561"/>
  <c r="G561"/>
  <c r="F561"/>
  <c r="H560"/>
  <c r="G560"/>
  <c r="F560"/>
  <c r="H559"/>
  <c r="G559"/>
  <c r="F559"/>
  <c r="H558"/>
  <c r="G558"/>
  <c r="F558"/>
  <c r="H557"/>
  <c r="G557"/>
  <c r="F557"/>
  <c r="H556"/>
  <c r="G556"/>
  <c r="F556"/>
  <c r="E556"/>
  <c r="D556"/>
  <c r="C556"/>
  <c r="H555"/>
  <c r="G555"/>
  <c r="F555"/>
  <c r="E555"/>
  <c r="H554"/>
  <c r="E554"/>
  <c r="H553"/>
  <c r="G553"/>
  <c r="F553"/>
  <c r="H552"/>
  <c r="G552"/>
  <c r="F552"/>
  <c r="H551"/>
  <c r="G551"/>
  <c r="F551"/>
  <c r="H550"/>
  <c r="G550"/>
  <c r="F550"/>
  <c r="E550"/>
  <c r="H549"/>
  <c r="G549"/>
  <c r="F549"/>
  <c r="E549"/>
  <c r="H548"/>
  <c r="G548"/>
  <c r="F548"/>
  <c r="H547"/>
  <c r="G547"/>
  <c r="H546"/>
  <c r="G546"/>
  <c r="F546"/>
  <c r="E546"/>
  <c r="D546"/>
  <c r="C546"/>
  <c r="H545"/>
  <c r="G545"/>
  <c r="F545"/>
  <c r="H544"/>
  <c r="G544"/>
  <c r="F544"/>
  <c r="H543"/>
  <c r="G543"/>
  <c r="F543"/>
  <c r="H542"/>
  <c r="G542"/>
  <c r="F542"/>
  <c r="E542"/>
  <c r="D542"/>
  <c r="C542"/>
  <c r="H541"/>
  <c r="G541"/>
  <c r="F541"/>
  <c r="H540"/>
  <c r="G540"/>
  <c r="F540"/>
  <c r="H539"/>
  <c r="G539"/>
  <c r="F539"/>
  <c r="E539"/>
  <c r="H538"/>
  <c r="G538"/>
  <c r="F538"/>
  <c r="H537"/>
  <c r="G537"/>
  <c r="F537"/>
  <c r="H536"/>
  <c r="G536"/>
  <c r="F536"/>
  <c r="H535"/>
  <c r="G535"/>
  <c r="H534"/>
  <c r="G534"/>
  <c r="H533"/>
  <c r="G533"/>
  <c r="F533"/>
  <c r="E533"/>
  <c r="D533"/>
  <c r="C533"/>
  <c r="H532"/>
  <c r="G532"/>
  <c r="F532"/>
  <c r="H531"/>
  <c r="G531"/>
  <c r="F531"/>
  <c r="E531"/>
  <c r="D531"/>
  <c r="C531"/>
  <c r="H530"/>
  <c r="G530"/>
  <c r="F530"/>
  <c r="E530"/>
  <c r="H529"/>
  <c r="G529"/>
  <c r="F529"/>
  <c r="E529"/>
  <c r="H528"/>
  <c r="G528"/>
  <c r="F528"/>
  <c r="H527"/>
  <c r="G527"/>
  <c r="H526"/>
  <c r="H525"/>
  <c r="G525"/>
  <c r="F525"/>
  <c r="H524"/>
  <c r="G524"/>
  <c r="F524"/>
  <c r="H523"/>
  <c r="G523"/>
  <c r="F523"/>
  <c r="E523"/>
  <c r="D523"/>
  <c r="C523"/>
  <c r="H522"/>
  <c r="G522"/>
  <c r="F522"/>
  <c r="E522"/>
  <c r="H521"/>
  <c r="G521"/>
  <c r="F521"/>
  <c r="H520"/>
  <c r="F520"/>
  <c r="H519"/>
  <c r="G519"/>
  <c r="F519"/>
  <c r="H518"/>
  <c r="G518"/>
  <c r="F518"/>
  <c r="H517"/>
  <c r="G517"/>
  <c r="F517"/>
  <c r="H516"/>
  <c r="G516"/>
  <c r="F516"/>
  <c r="H515"/>
  <c r="G515"/>
  <c r="F515"/>
  <c r="H514"/>
  <c r="G514"/>
  <c r="F514"/>
  <c r="H513"/>
  <c r="G513"/>
  <c r="F513"/>
  <c r="H512"/>
  <c r="G512"/>
  <c r="F512"/>
  <c r="H511"/>
  <c r="G511"/>
  <c r="F511"/>
  <c r="H510"/>
  <c r="G510"/>
  <c r="F510"/>
  <c r="H509"/>
  <c r="G509"/>
  <c r="F509"/>
  <c r="H508"/>
  <c r="G508"/>
  <c r="F508"/>
  <c r="H507"/>
  <c r="G507"/>
  <c r="F507"/>
  <c r="H506"/>
  <c r="G506"/>
  <c r="F506"/>
  <c r="H505"/>
  <c r="G505"/>
  <c r="F505"/>
  <c r="H504"/>
  <c r="G504"/>
  <c r="F504"/>
  <c r="E504"/>
  <c r="D504"/>
  <c r="C504"/>
  <c r="H503"/>
  <c r="G503"/>
  <c r="F503"/>
  <c r="E503"/>
  <c r="D503"/>
  <c r="C503"/>
  <c r="H502"/>
  <c r="G502"/>
  <c r="F502"/>
  <c r="E502"/>
  <c r="H501"/>
  <c r="G501"/>
  <c r="F501"/>
  <c r="H500"/>
  <c r="G500"/>
  <c r="F500"/>
  <c r="H499"/>
  <c r="G499"/>
  <c r="F499"/>
  <c r="E499"/>
  <c r="D499"/>
  <c r="C499"/>
  <c r="H498"/>
  <c r="G498"/>
  <c r="F498"/>
  <c r="H497"/>
  <c r="G497"/>
  <c r="F497"/>
  <c r="H496"/>
  <c r="G496"/>
  <c r="F496"/>
  <c r="H495"/>
  <c r="G495"/>
  <c r="F495"/>
  <c r="H494"/>
  <c r="G494"/>
  <c r="F494"/>
  <c r="H493"/>
  <c r="G493"/>
  <c r="F493"/>
  <c r="H492"/>
  <c r="G492"/>
  <c r="F492"/>
  <c r="H491"/>
  <c r="G491"/>
  <c r="F491"/>
  <c r="E491"/>
  <c r="D491"/>
  <c r="C491"/>
  <c r="H490"/>
  <c r="G490"/>
  <c r="F490"/>
  <c r="H489"/>
  <c r="F489"/>
  <c r="H488"/>
  <c r="G488"/>
  <c r="F488"/>
  <c r="H487"/>
  <c r="G487"/>
  <c r="F487"/>
  <c r="H486"/>
  <c r="G486"/>
  <c r="F486"/>
  <c r="H485"/>
  <c r="G485"/>
  <c r="F485"/>
  <c r="H484"/>
  <c r="G484"/>
  <c r="F484"/>
  <c r="H483"/>
  <c r="G483"/>
  <c r="F483"/>
  <c r="H482"/>
  <c r="F482"/>
  <c r="E482"/>
  <c r="D482"/>
  <c r="C482"/>
  <c r="H481"/>
  <c r="G481"/>
  <c r="F481"/>
  <c r="H480"/>
  <c r="G480"/>
  <c r="F480"/>
  <c r="H479"/>
  <c r="G479"/>
  <c r="F479"/>
  <c r="H478"/>
  <c r="G478"/>
  <c r="F478"/>
  <c r="H477"/>
  <c r="G477"/>
  <c r="F477"/>
  <c r="H476"/>
  <c r="H475"/>
  <c r="G475"/>
  <c r="F475"/>
  <c r="H474"/>
  <c r="G474"/>
  <c r="F474"/>
  <c r="H473"/>
  <c r="G473"/>
  <c r="F473"/>
  <c r="H472"/>
  <c r="G472"/>
  <c r="F472"/>
  <c r="H471"/>
  <c r="G471"/>
  <c r="F471"/>
  <c r="E471"/>
  <c r="D471"/>
  <c r="C471"/>
  <c r="H470"/>
  <c r="G470"/>
  <c r="F470"/>
  <c r="H469"/>
  <c r="G469"/>
  <c r="F469"/>
  <c r="H468"/>
  <c r="G468"/>
  <c r="F468"/>
  <c r="H467"/>
  <c r="G467"/>
  <c r="F467"/>
  <c r="H466"/>
  <c r="G466"/>
  <c r="F466"/>
  <c r="H465"/>
  <c r="G465"/>
  <c r="F465"/>
  <c r="H464"/>
  <c r="G464"/>
  <c r="F464"/>
  <c r="H463"/>
  <c r="G463"/>
  <c r="F463"/>
  <c r="E463"/>
  <c r="D463"/>
  <c r="C463"/>
  <c r="H462"/>
  <c r="G462"/>
  <c r="F462"/>
  <c r="E462"/>
  <c r="H461"/>
  <c r="G461"/>
  <c r="F461"/>
  <c r="H460"/>
  <c r="G460"/>
  <c r="F460"/>
  <c r="H459"/>
  <c r="G459"/>
  <c r="F459"/>
  <c r="H458"/>
  <c r="G458"/>
  <c r="F458"/>
  <c r="H457"/>
  <c r="G457"/>
  <c r="F457"/>
  <c r="H456"/>
  <c r="G456"/>
  <c r="F456"/>
  <c r="H455"/>
  <c r="G455"/>
  <c r="F455"/>
  <c r="H454"/>
  <c r="G454"/>
  <c r="F454"/>
  <c r="H453"/>
  <c r="G453"/>
  <c r="F453"/>
  <c r="H452"/>
  <c r="G452"/>
  <c r="F452"/>
  <c r="H451"/>
  <c r="G451"/>
  <c r="F451"/>
  <c r="H450"/>
  <c r="G450"/>
  <c r="F450"/>
  <c r="H449"/>
  <c r="G449"/>
  <c r="F449"/>
  <c r="H448"/>
  <c r="G448"/>
  <c r="F448"/>
  <c r="H447"/>
  <c r="G447"/>
  <c r="F447"/>
  <c r="E447"/>
  <c r="D447"/>
  <c r="C447"/>
  <c r="H446"/>
  <c r="G446"/>
  <c r="F446"/>
  <c r="E446"/>
  <c r="D446"/>
  <c r="C446"/>
  <c r="H445"/>
  <c r="F445"/>
  <c r="H444"/>
  <c r="G444"/>
  <c r="F444"/>
  <c r="H443"/>
  <c r="G443"/>
  <c r="F443"/>
  <c r="H442"/>
  <c r="E442"/>
  <c r="H441"/>
  <c r="F441"/>
  <c r="E441"/>
  <c r="D441"/>
  <c r="C441"/>
  <c r="H440"/>
  <c r="G440"/>
  <c r="F440"/>
  <c r="H439"/>
  <c r="G439"/>
  <c r="F439"/>
  <c r="H438"/>
  <c r="G438"/>
  <c r="H437"/>
  <c r="G437"/>
  <c r="E437"/>
  <c r="D437"/>
  <c r="C437"/>
  <c r="H436"/>
  <c r="G436"/>
  <c r="F436"/>
  <c r="H435"/>
  <c r="G435"/>
  <c r="F435"/>
  <c r="H434"/>
  <c r="G434"/>
  <c r="F434"/>
  <c r="H433"/>
  <c r="G433"/>
  <c r="F433"/>
  <c r="E433"/>
  <c r="D433"/>
  <c r="C433"/>
  <c r="H432"/>
  <c r="G432"/>
  <c r="F432"/>
  <c r="H431"/>
  <c r="G431"/>
  <c r="F431"/>
  <c r="H430"/>
  <c r="G430"/>
  <c r="F430"/>
  <c r="H429"/>
  <c r="G429"/>
  <c r="F429"/>
  <c r="H428"/>
  <c r="G428"/>
  <c r="F428"/>
  <c r="H427"/>
  <c r="G427"/>
  <c r="F427"/>
  <c r="H426"/>
  <c r="G426"/>
  <c r="F426"/>
  <c r="E426"/>
  <c r="D426"/>
  <c r="C426"/>
  <c r="H425"/>
  <c r="G425"/>
  <c r="F425"/>
  <c r="H424"/>
  <c r="G424"/>
  <c r="F424"/>
  <c r="H423"/>
  <c r="G423"/>
  <c r="F423"/>
  <c r="H422"/>
  <c r="G422"/>
  <c r="F422"/>
  <c r="H421"/>
  <c r="G421"/>
  <c r="F421"/>
  <c r="E421"/>
  <c r="D421"/>
  <c r="C421"/>
  <c r="H420"/>
  <c r="G420"/>
  <c r="F420"/>
  <c r="H419"/>
  <c r="G419"/>
  <c r="F419"/>
  <c r="H418"/>
  <c r="G418"/>
  <c r="F418"/>
  <c r="H417"/>
  <c r="G417"/>
  <c r="F417"/>
  <c r="H416"/>
  <c r="G416"/>
  <c r="F416"/>
  <c r="E416"/>
  <c r="D416"/>
  <c r="C416"/>
  <c r="H415"/>
  <c r="G415"/>
  <c r="F415"/>
  <c r="E415"/>
  <c r="H414"/>
  <c r="G414"/>
  <c r="F414"/>
  <c r="H413"/>
  <c r="G413"/>
  <c r="F413"/>
  <c r="H412"/>
  <c r="G412"/>
  <c r="F412"/>
  <c r="H411"/>
  <c r="G411"/>
  <c r="F411"/>
  <c r="E411"/>
  <c r="D411"/>
  <c r="C411"/>
  <c r="H410"/>
  <c r="G410"/>
  <c r="H409"/>
  <c r="G409"/>
  <c r="F409"/>
  <c r="H408"/>
  <c r="G408"/>
  <c r="F408"/>
  <c r="H407"/>
  <c r="G407"/>
  <c r="F407"/>
  <c r="H406"/>
  <c r="G406"/>
  <c r="F406"/>
  <c r="H405"/>
  <c r="G405"/>
  <c r="E405"/>
  <c r="D405"/>
  <c r="C405"/>
  <c r="H404"/>
  <c r="G404"/>
  <c r="F404"/>
  <c r="H403"/>
  <c r="G403"/>
  <c r="F403"/>
  <c r="H402"/>
  <c r="G402"/>
  <c r="F402"/>
  <c r="H401"/>
  <c r="G401"/>
  <c r="F401"/>
  <c r="H400"/>
  <c r="G400"/>
  <c r="F400"/>
  <c r="H399"/>
  <c r="G399"/>
  <c r="F399"/>
  <c r="H398"/>
  <c r="G398"/>
  <c r="F398"/>
  <c r="H397"/>
  <c r="G397"/>
  <c r="F397"/>
  <c r="H396"/>
  <c r="G396"/>
  <c r="F396"/>
  <c r="E396"/>
  <c r="D396"/>
  <c r="C396"/>
  <c r="H395"/>
  <c r="F395"/>
  <c r="H394"/>
  <c r="G394"/>
  <c r="F394"/>
  <c r="H393"/>
  <c r="G393"/>
  <c r="F393"/>
  <c r="H392"/>
  <c r="G392"/>
  <c r="H391"/>
  <c r="G391"/>
  <c r="F391"/>
  <c r="E391"/>
  <c r="D391"/>
  <c r="C391"/>
  <c r="H390"/>
  <c r="G390"/>
  <c r="F390"/>
  <c r="E390"/>
  <c r="D390"/>
  <c r="C390"/>
  <c r="H389"/>
  <c r="G389"/>
  <c r="F389"/>
  <c r="H388"/>
  <c r="G388"/>
  <c r="F388"/>
  <c r="H387"/>
  <c r="G387"/>
  <c r="F387"/>
  <c r="H386"/>
  <c r="G386"/>
  <c r="F386"/>
  <c r="H385"/>
  <c r="G385"/>
  <c r="F385"/>
  <c r="H384"/>
  <c r="G384"/>
  <c r="F384"/>
  <c r="H383"/>
  <c r="G383"/>
  <c r="F383"/>
  <c r="H382"/>
  <c r="G382"/>
  <c r="F382"/>
  <c r="E382"/>
  <c r="D382"/>
  <c r="C382"/>
  <c r="H381"/>
  <c r="G381"/>
  <c r="F381"/>
  <c r="H380"/>
  <c r="G380"/>
  <c r="F380"/>
  <c r="H379"/>
  <c r="G379"/>
  <c r="F379"/>
  <c r="H378"/>
  <c r="G378"/>
  <c r="F378"/>
  <c r="H377"/>
  <c r="G377"/>
  <c r="F377"/>
  <c r="H376"/>
  <c r="G376"/>
  <c r="F376"/>
  <c r="E376"/>
  <c r="D376"/>
  <c r="C376"/>
  <c r="H375"/>
  <c r="G375"/>
  <c r="F375"/>
  <c r="H374"/>
  <c r="G374"/>
  <c r="F374"/>
  <c r="H373"/>
  <c r="G373"/>
  <c r="F373"/>
  <c r="H372"/>
  <c r="G372"/>
  <c r="F372"/>
  <c r="E372"/>
  <c r="D372"/>
  <c r="C372"/>
  <c r="H371"/>
  <c r="G371"/>
  <c r="F371"/>
  <c r="H370"/>
  <c r="G370"/>
  <c r="F370"/>
  <c r="H369"/>
  <c r="G369"/>
  <c r="F369"/>
  <c r="H368"/>
  <c r="G368"/>
  <c r="F368"/>
  <c r="E368"/>
  <c r="D368"/>
  <c r="C368"/>
  <c r="H367"/>
  <c r="G367"/>
  <c r="F367"/>
  <c r="H366"/>
  <c r="G366"/>
  <c r="F366"/>
  <c r="H365"/>
  <c r="G365"/>
  <c r="F365"/>
  <c r="H364"/>
  <c r="G364"/>
  <c r="F364"/>
  <c r="E364"/>
  <c r="D364"/>
  <c r="C364"/>
  <c r="H363"/>
  <c r="G363"/>
  <c r="F363"/>
  <c r="H362"/>
  <c r="G362"/>
  <c r="F362"/>
  <c r="H361"/>
  <c r="G361"/>
  <c r="F361"/>
  <c r="H360"/>
  <c r="G360"/>
  <c r="F360"/>
  <c r="H359"/>
  <c r="G359"/>
  <c r="F359"/>
  <c r="H358"/>
  <c r="G358"/>
  <c r="F358"/>
  <c r="E358"/>
  <c r="D358"/>
  <c r="C358"/>
  <c r="H357"/>
  <c r="G357"/>
  <c r="F357"/>
  <c r="H356"/>
  <c r="G356"/>
  <c r="F356"/>
  <c r="H355"/>
  <c r="E355"/>
  <c r="H354"/>
  <c r="G354"/>
  <c r="H353"/>
  <c r="G353"/>
  <c r="F353"/>
  <c r="H352"/>
  <c r="G352"/>
  <c r="E352"/>
  <c r="D352"/>
  <c r="C352"/>
  <c r="H351"/>
  <c r="G351"/>
  <c r="F351"/>
  <c r="E351"/>
  <c r="H350"/>
  <c r="G350"/>
  <c r="F350"/>
  <c r="H349"/>
  <c r="G349"/>
  <c r="F349"/>
  <c r="E349"/>
  <c r="H348"/>
  <c r="G348"/>
  <c r="F348"/>
  <c r="E348"/>
  <c r="H347"/>
  <c r="G347"/>
  <c r="F347"/>
  <c r="E347"/>
  <c r="H346"/>
  <c r="G346"/>
  <c r="F346"/>
  <c r="E346"/>
  <c r="H345"/>
  <c r="G345"/>
  <c r="F345"/>
  <c r="E345"/>
  <c r="D345"/>
  <c r="C345"/>
  <c r="H344"/>
  <c r="G344"/>
  <c r="F344"/>
  <c r="H343"/>
  <c r="G343"/>
  <c r="F343"/>
  <c r="H342"/>
  <c r="G342"/>
  <c r="F342"/>
  <c r="H341"/>
  <c r="G341"/>
  <c r="F341"/>
  <c r="H340"/>
  <c r="G340"/>
  <c r="F340"/>
  <c r="E340"/>
  <c r="D340"/>
  <c r="C340"/>
  <c r="H339"/>
  <c r="G339"/>
  <c r="F339"/>
  <c r="E339"/>
  <c r="D339"/>
  <c r="C339"/>
  <c r="H338"/>
  <c r="G338"/>
  <c r="F338"/>
  <c r="H337"/>
  <c r="G337"/>
  <c r="F337"/>
  <c r="H336"/>
  <c r="G336"/>
  <c r="F336"/>
  <c r="E336"/>
  <c r="D336"/>
  <c r="C336"/>
  <c r="H335"/>
  <c r="G335"/>
  <c r="F335"/>
  <c r="H334"/>
  <c r="G334"/>
  <c r="F334"/>
  <c r="H333"/>
  <c r="G333"/>
  <c r="F333"/>
  <c r="H332"/>
  <c r="G332"/>
  <c r="F332"/>
  <c r="H331"/>
  <c r="G331"/>
  <c r="F331"/>
  <c r="H330"/>
  <c r="G330"/>
  <c r="F330"/>
  <c r="E330"/>
  <c r="D330"/>
  <c r="C330"/>
  <c r="H329"/>
  <c r="G329"/>
  <c r="F329"/>
  <c r="H328"/>
  <c r="G328"/>
  <c r="F328"/>
  <c r="H327"/>
  <c r="G327"/>
  <c r="F327"/>
  <c r="H326"/>
  <c r="G326"/>
  <c r="F326"/>
  <c r="H325"/>
  <c r="G325"/>
  <c r="F325"/>
  <c r="H324"/>
  <c r="G324"/>
  <c r="F324"/>
  <c r="H323"/>
  <c r="G323"/>
  <c r="F323"/>
  <c r="H322"/>
  <c r="G322"/>
  <c r="F322"/>
  <c r="E322"/>
  <c r="D322"/>
  <c r="C322"/>
  <c r="H321"/>
  <c r="G321"/>
  <c r="F321"/>
  <c r="H320"/>
  <c r="G320"/>
  <c r="F320"/>
  <c r="H319"/>
  <c r="G319"/>
  <c r="F319"/>
  <c r="H318"/>
  <c r="G318"/>
  <c r="F318"/>
  <c r="H317"/>
  <c r="G317"/>
  <c r="F317"/>
  <c r="H316"/>
  <c r="G316"/>
  <c r="F316"/>
  <c r="H315"/>
  <c r="G315"/>
  <c r="F315"/>
  <c r="H314"/>
  <c r="G314"/>
  <c r="F314"/>
  <c r="H313"/>
  <c r="G313"/>
  <c r="F313"/>
  <c r="H312"/>
  <c r="G312"/>
  <c r="F312"/>
  <c r="E312"/>
  <c r="D312"/>
  <c r="C312"/>
  <c r="H311"/>
  <c r="G311"/>
  <c r="F311"/>
  <c r="H310"/>
  <c r="G310"/>
  <c r="F310"/>
  <c r="H309"/>
  <c r="G309"/>
  <c r="F309"/>
  <c r="H308"/>
  <c r="G308"/>
  <c r="F308"/>
  <c r="H307"/>
  <c r="G307"/>
  <c r="F307"/>
  <c r="H306"/>
  <c r="G306"/>
  <c r="F306"/>
  <c r="H305"/>
  <c r="G305"/>
  <c r="F305"/>
  <c r="H304"/>
  <c r="G304"/>
  <c r="F304"/>
  <c r="H303"/>
  <c r="G303"/>
  <c r="F303"/>
  <c r="H302"/>
  <c r="G302"/>
  <c r="F302"/>
  <c r="E302"/>
  <c r="D302"/>
  <c r="C302"/>
  <c r="H301"/>
  <c r="G301"/>
  <c r="H300"/>
  <c r="H299"/>
  <c r="G299"/>
  <c r="F299"/>
  <c r="H298"/>
  <c r="H297"/>
  <c r="G297"/>
  <c r="F297"/>
  <c r="E297"/>
  <c r="H296"/>
  <c r="G296"/>
  <c r="F296"/>
  <c r="H295"/>
  <c r="H294"/>
  <c r="G294"/>
  <c r="F294"/>
  <c r="H293"/>
  <c r="G293"/>
  <c r="H292"/>
  <c r="H291"/>
  <c r="G291"/>
  <c r="F291"/>
  <c r="H290"/>
  <c r="G290"/>
  <c r="F290"/>
  <c r="H289"/>
  <c r="G289"/>
  <c r="F289"/>
  <c r="H288"/>
  <c r="G288"/>
  <c r="F288"/>
  <c r="E288"/>
  <c r="D288"/>
  <c r="C288"/>
  <c r="H287"/>
  <c r="G287"/>
  <c r="F287"/>
  <c r="H286"/>
  <c r="G286"/>
  <c r="F286"/>
  <c r="H285"/>
  <c r="G285"/>
  <c r="F285"/>
  <c r="H284"/>
  <c r="G284"/>
  <c r="F284"/>
  <c r="H283"/>
  <c r="G283"/>
  <c r="F283"/>
  <c r="H282"/>
  <c r="G282"/>
  <c r="F282"/>
  <c r="H281"/>
  <c r="G281"/>
  <c r="F281"/>
  <c r="H280"/>
  <c r="G280"/>
  <c r="F280"/>
  <c r="H279"/>
  <c r="G279"/>
  <c r="F279"/>
  <c r="E279"/>
  <c r="D279"/>
  <c r="C279"/>
  <c r="H278"/>
  <c r="G278"/>
  <c r="F278"/>
  <c r="H277"/>
  <c r="G277"/>
  <c r="F277"/>
  <c r="H276"/>
  <c r="G276"/>
  <c r="F276"/>
  <c r="H275"/>
  <c r="G275"/>
  <c r="F275"/>
  <c r="H274"/>
  <c r="G274"/>
  <c r="F274"/>
  <c r="H273"/>
  <c r="G273"/>
  <c r="F273"/>
  <c r="H272"/>
  <c r="G272"/>
  <c r="F272"/>
  <c r="H271"/>
  <c r="G271"/>
  <c r="F271"/>
  <c r="E271"/>
  <c r="D271"/>
  <c r="C271"/>
  <c r="H270"/>
  <c r="G270"/>
  <c r="F270"/>
  <c r="H269"/>
  <c r="G269"/>
  <c r="F269"/>
  <c r="H268"/>
  <c r="G268"/>
  <c r="F268"/>
  <c r="H267"/>
  <c r="G267"/>
  <c r="F267"/>
  <c r="H266"/>
  <c r="G266"/>
  <c r="F266"/>
  <c r="H265"/>
  <c r="G265"/>
  <c r="F265"/>
  <c r="H264"/>
  <c r="G264"/>
  <c r="F264"/>
  <c r="E264"/>
  <c r="D264"/>
  <c r="C264"/>
  <c r="H263"/>
  <c r="G263"/>
  <c r="F263"/>
  <c r="H262"/>
  <c r="G262"/>
  <c r="F262"/>
  <c r="H261"/>
  <c r="G261"/>
  <c r="F261"/>
  <c r="H260"/>
  <c r="G260"/>
  <c r="F260"/>
  <c r="H259"/>
  <c r="G259"/>
  <c r="F259"/>
  <c r="H258"/>
  <c r="G258"/>
  <c r="H257"/>
  <c r="H256"/>
  <c r="G256"/>
  <c r="F256"/>
  <c r="H255"/>
  <c r="F255"/>
  <c r="H254"/>
  <c r="G254"/>
  <c r="F254"/>
  <c r="H253"/>
  <c r="G253"/>
  <c r="F253"/>
  <c r="E253"/>
  <c r="D253"/>
  <c r="C253"/>
  <c r="H252"/>
  <c r="G252"/>
  <c r="F252"/>
  <c r="H251"/>
  <c r="G251"/>
  <c r="F251"/>
  <c r="H250"/>
  <c r="G250"/>
  <c r="F250"/>
  <c r="E250"/>
  <c r="D250"/>
  <c r="C250"/>
  <c r="H249"/>
  <c r="G249"/>
  <c r="F249"/>
  <c r="E249"/>
  <c r="D249"/>
  <c r="C249"/>
  <c r="H248"/>
  <c r="G248"/>
  <c r="F248"/>
  <c r="H247"/>
  <c r="G247"/>
  <c r="F247"/>
  <c r="H246"/>
  <c r="G246"/>
  <c r="F246"/>
  <c r="H245"/>
  <c r="G245"/>
  <c r="F245"/>
  <c r="H244"/>
  <c r="G244"/>
  <c r="F244"/>
  <c r="H243"/>
  <c r="G243"/>
  <c r="F243"/>
  <c r="H242"/>
  <c r="G242"/>
  <c r="F242"/>
  <c r="H241"/>
  <c r="G241"/>
  <c r="F241"/>
  <c r="H240"/>
  <c r="G240"/>
  <c r="F240"/>
  <c r="E240"/>
  <c r="D240"/>
  <c r="C240"/>
  <c r="H239"/>
  <c r="G239"/>
  <c r="F239"/>
  <c r="E239"/>
  <c r="D239"/>
  <c r="C239"/>
  <c r="H238"/>
  <c r="G238"/>
  <c r="F238"/>
  <c r="H237"/>
  <c r="G237"/>
  <c r="F237"/>
  <c r="H236"/>
  <c r="G236"/>
  <c r="F236"/>
  <c r="H235"/>
  <c r="G235"/>
  <c r="F235"/>
  <c r="E235"/>
  <c r="D235"/>
  <c r="C235"/>
  <c r="H234"/>
  <c r="F234"/>
  <c r="H233"/>
  <c r="G233"/>
  <c r="F233"/>
  <c r="H232"/>
  <c r="F232"/>
  <c r="E232"/>
  <c r="D232"/>
  <c r="C232"/>
  <c r="H231"/>
  <c r="G231"/>
  <c r="F231"/>
  <c r="H230"/>
  <c r="G230"/>
  <c r="F230"/>
  <c r="H229"/>
  <c r="G229"/>
  <c r="F229"/>
  <c r="H228"/>
  <c r="G228"/>
  <c r="F228"/>
  <c r="H227"/>
  <c r="G227"/>
  <c r="F227"/>
  <c r="H226"/>
  <c r="G226"/>
  <c r="F226"/>
  <c r="H225"/>
  <c r="G225"/>
  <c r="F225"/>
  <c r="H224"/>
  <c r="G224"/>
  <c r="F224"/>
  <c r="H223"/>
  <c r="G223"/>
  <c r="F223"/>
  <c r="H222"/>
  <c r="G222"/>
  <c r="F222"/>
  <c r="H221"/>
  <c r="G221"/>
  <c r="F221"/>
  <c r="H220"/>
  <c r="G220"/>
  <c r="F220"/>
  <c r="H219"/>
  <c r="G219"/>
  <c r="F219"/>
  <c r="H218"/>
  <c r="G218"/>
  <c r="H217"/>
  <c r="G217"/>
  <c r="E217"/>
  <c r="D217"/>
  <c r="C217"/>
  <c r="H216"/>
  <c r="G216"/>
  <c r="F216"/>
  <c r="H215"/>
  <c r="G215"/>
  <c r="F215"/>
  <c r="H214"/>
  <c r="G214"/>
  <c r="F214"/>
  <c r="H213"/>
  <c r="G213"/>
  <c r="F213"/>
  <c r="H212"/>
  <c r="G212"/>
  <c r="F212"/>
  <c r="H211"/>
  <c r="G211"/>
  <c r="F211"/>
  <c r="H210"/>
  <c r="G210"/>
  <c r="F210"/>
  <c r="E210"/>
  <c r="D210"/>
  <c r="C210"/>
  <c r="H209"/>
  <c r="G209"/>
  <c r="F209"/>
  <c r="E209"/>
  <c r="H208"/>
  <c r="G208"/>
  <c r="F208"/>
  <c r="H207"/>
  <c r="G207"/>
  <c r="F207"/>
  <c r="H206"/>
  <c r="G206"/>
  <c r="F206"/>
  <c r="H205"/>
  <c r="G205"/>
  <c r="H204"/>
  <c r="G204"/>
  <c r="F204"/>
  <c r="E204"/>
  <c r="D204"/>
  <c r="C204"/>
  <c r="H203"/>
  <c r="G203"/>
  <c r="F203"/>
  <c r="H202"/>
  <c r="G202"/>
  <c r="F202"/>
  <c r="H201"/>
  <c r="G201"/>
  <c r="F201"/>
  <c r="H200"/>
  <c r="G200"/>
  <c r="F200"/>
  <c r="H199"/>
  <c r="G199"/>
  <c r="F199"/>
  <c r="H198"/>
  <c r="G198"/>
  <c r="F198"/>
  <c r="E198"/>
  <c r="D198"/>
  <c r="C198"/>
  <c r="H197"/>
  <c r="G197"/>
  <c r="F197"/>
  <c r="H196"/>
  <c r="G196"/>
  <c r="F196"/>
  <c r="H195"/>
  <c r="G195"/>
  <c r="F195"/>
  <c r="H194"/>
  <c r="F194"/>
  <c r="H193"/>
  <c r="G193"/>
  <c r="F193"/>
  <c r="H192"/>
  <c r="G192"/>
  <c r="F192"/>
  <c r="H191"/>
  <c r="G191"/>
  <c r="F191"/>
  <c r="H190"/>
  <c r="G190"/>
  <c r="F190"/>
  <c r="E190"/>
  <c r="D190"/>
  <c r="C190"/>
  <c r="H189"/>
  <c r="G189"/>
  <c r="F189"/>
  <c r="H188"/>
  <c r="G188"/>
  <c r="F188"/>
  <c r="H187"/>
  <c r="G187"/>
  <c r="F187"/>
  <c r="H186"/>
  <c r="G186"/>
  <c r="F186"/>
  <c r="H185"/>
  <c r="G185"/>
  <c r="F185"/>
  <c r="H184"/>
  <c r="G184"/>
  <c r="F184"/>
  <c r="H183"/>
  <c r="G183"/>
  <c r="F183"/>
  <c r="E183"/>
  <c r="D183"/>
  <c r="C183"/>
  <c r="H182"/>
  <c r="G182"/>
  <c r="F182"/>
  <c r="E182"/>
  <c r="H181"/>
  <c r="G181"/>
  <c r="F181"/>
  <c r="H180"/>
  <c r="G180"/>
  <c r="F180"/>
  <c r="H179"/>
  <c r="G179"/>
  <c r="F179"/>
  <c r="H178"/>
  <c r="G178"/>
  <c r="F178"/>
  <c r="H177"/>
  <c r="G177"/>
  <c r="F177"/>
  <c r="H176"/>
  <c r="G176"/>
  <c r="F176"/>
  <c r="E176"/>
  <c r="D176"/>
  <c r="C176"/>
  <c r="H175"/>
  <c r="G175"/>
  <c r="F175"/>
  <c r="H174"/>
  <c r="H173"/>
  <c r="G173"/>
  <c r="F173"/>
  <c r="H172"/>
  <c r="G172"/>
  <c r="F172"/>
  <c r="H171"/>
  <c r="G171"/>
  <c r="F171"/>
  <c r="H170"/>
  <c r="G170"/>
  <c r="F170"/>
  <c r="H169"/>
  <c r="G169"/>
  <c r="F169"/>
  <c r="E169"/>
  <c r="D169"/>
  <c r="C169"/>
  <c r="H168"/>
  <c r="G168"/>
  <c r="F168"/>
  <c r="H167"/>
  <c r="G167"/>
  <c r="F167"/>
  <c r="H166"/>
  <c r="G166"/>
  <c r="F166"/>
  <c r="H165"/>
  <c r="G165"/>
  <c r="F165"/>
  <c r="H164"/>
  <c r="H163"/>
  <c r="G163"/>
  <c r="F163"/>
  <c r="H162"/>
  <c r="G162"/>
  <c r="F162"/>
  <c r="E162"/>
  <c r="D162"/>
  <c r="C162"/>
  <c r="H161"/>
  <c r="G161"/>
  <c r="F161"/>
  <c r="H160"/>
  <c r="G160"/>
  <c r="F160"/>
  <c r="H159"/>
  <c r="G159"/>
  <c r="F159"/>
  <c r="H158"/>
  <c r="G158"/>
  <c r="F158"/>
  <c r="H157"/>
  <c r="G157"/>
  <c r="F157"/>
  <c r="H156"/>
  <c r="G156"/>
  <c r="F156"/>
  <c r="H155"/>
  <c r="G155"/>
  <c r="F155"/>
  <c r="E155"/>
  <c r="D155"/>
  <c r="C155"/>
  <c r="H154"/>
  <c r="G154"/>
  <c r="F154"/>
  <c r="H153"/>
  <c r="G153"/>
  <c r="F153"/>
  <c r="H152"/>
  <c r="G152"/>
  <c r="F152"/>
  <c r="H151"/>
  <c r="G151"/>
  <c r="F151"/>
  <c r="H150"/>
  <c r="G150"/>
  <c r="F150"/>
  <c r="H149"/>
  <c r="G149"/>
  <c r="F149"/>
  <c r="E149"/>
  <c r="D149"/>
  <c r="C149"/>
  <c r="H148"/>
  <c r="G148"/>
  <c r="F148"/>
  <c r="H147"/>
  <c r="G147"/>
  <c r="F147"/>
  <c r="H146"/>
  <c r="G146"/>
  <c r="F146"/>
  <c r="H145"/>
  <c r="G145"/>
  <c r="F145"/>
  <c r="H144"/>
  <c r="G144"/>
  <c r="F144"/>
  <c r="H143"/>
  <c r="G143"/>
  <c r="F143"/>
  <c r="H142"/>
  <c r="G142"/>
  <c r="F142"/>
  <c r="H141"/>
  <c r="G141"/>
  <c r="F141"/>
  <c r="E141"/>
  <c r="D141"/>
  <c r="C141"/>
  <c r="H140"/>
  <c r="G140"/>
  <c r="F140"/>
  <c r="H139"/>
  <c r="G139"/>
  <c r="F139"/>
  <c r="H138"/>
  <c r="G138"/>
  <c r="F138"/>
  <c r="E138"/>
  <c r="H137"/>
  <c r="G137"/>
  <c r="F137"/>
  <c r="H136"/>
  <c r="G136"/>
  <c r="F136"/>
  <c r="H135"/>
  <c r="G135"/>
  <c r="F135"/>
  <c r="H134"/>
  <c r="G134"/>
  <c r="F134"/>
  <c r="E134"/>
  <c r="D134"/>
  <c r="C134"/>
  <c r="H133"/>
  <c r="G133"/>
  <c r="F133"/>
  <c r="H132"/>
  <c r="G132"/>
  <c r="F132"/>
  <c r="H131"/>
  <c r="G131"/>
  <c r="F131"/>
  <c r="H130"/>
  <c r="G130"/>
  <c r="F130"/>
  <c r="H129"/>
  <c r="G129"/>
  <c r="F129"/>
  <c r="H128"/>
  <c r="G128"/>
  <c r="F128"/>
  <c r="H127"/>
  <c r="G127"/>
  <c r="F127"/>
  <c r="H126"/>
  <c r="G126"/>
  <c r="F126"/>
  <c r="H125"/>
  <c r="G125"/>
  <c r="F125"/>
  <c r="H124"/>
  <c r="G124"/>
  <c r="F124"/>
  <c r="H123"/>
  <c r="G123"/>
  <c r="F123"/>
  <c r="H122"/>
  <c r="G122"/>
  <c r="F122"/>
  <c r="E122"/>
  <c r="D122"/>
  <c r="C122"/>
  <c r="H121"/>
  <c r="G121"/>
  <c r="F121"/>
  <c r="H120"/>
  <c r="G120"/>
  <c r="F120"/>
  <c r="H119"/>
  <c r="G119"/>
  <c r="F119"/>
  <c r="E119"/>
  <c r="H118"/>
  <c r="G118"/>
  <c r="F118"/>
  <c r="H117"/>
  <c r="G117"/>
  <c r="F117"/>
  <c r="H116"/>
  <c r="G116"/>
  <c r="F116"/>
  <c r="H115"/>
  <c r="G115"/>
  <c r="F115"/>
  <c r="H114"/>
  <c r="G114"/>
  <c r="F114"/>
  <c r="H113"/>
  <c r="G113"/>
  <c r="F113"/>
  <c r="H112"/>
  <c r="G112"/>
  <c r="F112"/>
  <c r="H111"/>
  <c r="G111"/>
  <c r="F111"/>
  <c r="E111"/>
  <c r="D111"/>
  <c r="C111"/>
  <c r="H110"/>
  <c r="G110"/>
  <c r="F110"/>
  <c r="H109"/>
  <c r="G109"/>
  <c r="F109"/>
  <c r="H108"/>
  <c r="G108"/>
  <c r="F108"/>
  <c r="H107"/>
  <c r="G107"/>
  <c r="F107"/>
  <c r="H106"/>
  <c r="G106"/>
  <c r="F106"/>
  <c r="H105"/>
  <c r="G105"/>
  <c r="F105"/>
  <c r="H104"/>
  <c r="H103"/>
  <c r="G103"/>
  <c r="F103"/>
  <c r="H102"/>
  <c r="G102"/>
  <c r="F102"/>
  <c r="E102"/>
  <c r="D102"/>
  <c r="C102"/>
  <c r="H101"/>
  <c r="G101"/>
  <c r="F101"/>
  <c r="H100"/>
  <c r="G100"/>
  <c r="F100"/>
  <c r="H99"/>
  <c r="G99"/>
  <c r="F99"/>
  <c r="H98"/>
  <c r="G98"/>
  <c r="F98"/>
  <c r="H97"/>
  <c r="G97"/>
  <c r="F97"/>
  <c r="H96"/>
  <c r="G96"/>
  <c r="F96"/>
  <c r="H95"/>
  <c r="G95"/>
  <c r="F95"/>
  <c r="H94"/>
  <c r="G94"/>
  <c r="F94"/>
  <c r="H93"/>
  <c r="G93"/>
  <c r="F93"/>
  <c r="H92"/>
  <c r="G92"/>
  <c r="F92"/>
  <c r="H91"/>
  <c r="G91"/>
  <c r="F91"/>
  <c r="H90"/>
  <c r="G90"/>
  <c r="F90"/>
  <c r="H89"/>
  <c r="G89"/>
  <c r="F89"/>
  <c r="E89"/>
  <c r="D89"/>
  <c r="C89"/>
  <c r="H88"/>
  <c r="G88"/>
  <c r="F88"/>
  <c r="H87"/>
  <c r="G87"/>
  <c r="F87"/>
  <c r="H86"/>
  <c r="G86"/>
  <c r="F86"/>
  <c r="H85"/>
  <c r="G85"/>
  <c r="F85"/>
  <c r="H84"/>
  <c r="G84"/>
  <c r="F84"/>
  <c r="H83"/>
  <c r="G83"/>
  <c r="F83"/>
  <c r="H82"/>
  <c r="G82"/>
  <c r="F82"/>
  <c r="H81"/>
  <c r="G81"/>
  <c r="F81"/>
  <c r="H80"/>
  <c r="G80"/>
  <c r="F80"/>
  <c r="E80"/>
  <c r="D80"/>
  <c r="C80"/>
  <c r="H79"/>
  <c r="G79"/>
  <c r="F79"/>
  <c r="H78"/>
  <c r="G78"/>
  <c r="F78"/>
  <c r="H77"/>
  <c r="F77"/>
  <c r="H76"/>
  <c r="G76"/>
  <c r="F76"/>
  <c r="H75"/>
  <c r="G75"/>
  <c r="F75"/>
  <c r="H74"/>
  <c r="G74"/>
  <c r="F74"/>
  <c r="H73"/>
  <c r="G73"/>
  <c r="F73"/>
  <c r="H72"/>
  <c r="G72"/>
  <c r="F72"/>
  <c r="E72"/>
  <c r="D72"/>
  <c r="C72"/>
  <c r="H71"/>
  <c r="G71"/>
  <c r="F71"/>
  <c r="E71"/>
  <c r="H70"/>
  <c r="G70"/>
  <c r="F70"/>
  <c r="H69"/>
  <c r="G69"/>
  <c r="F69"/>
  <c r="H68"/>
  <c r="G68"/>
  <c r="H67"/>
  <c r="G67"/>
  <c r="F67"/>
  <c r="H66"/>
  <c r="H65"/>
  <c r="H64"/>
  <c r="G64"/>
  <c r="F64"/>
  <c r="H63"/>
  <c r="H62"/>
  <c r="G62"/>
  <c r="F62"/>
  <c r="H61"/>
  <c r="G61"/>
  <c r="F61"/>
  <c r="E61"/>
  <c r="D61"/>
  <c r="C61"/>
  <c r="H60"/>
  <c r="F60"/>
  <c r="H59"/>
  <c r="G59"/>
  <c r="F59"/>
  <c r="H58"/>
  <c r="G58"/>
  <c r="H57"/>
  <c r="G57"/>
  <c r="F57"/>
  <c r="H56"/>
  <c r="G56"/>
  <c r="F56"/>
  <c r="H55"/>
  <c r="G55"/>
  <c r="F55"/>
  <c r="H54"/>
  <c r="G54"/>
  <c r="F54"/>
  <c r="H53"/>
  <c r="G53"/>
  <c r="F53"/>
  <c r="H52"/>
  <c r="G52"/>
  <c r="F52"/>
  <c r="H51"/>
  <c r="G51"/>
  <c r="F51"/>
  <c r="H50"/>
  <c r="G50"/>
  <c r="F50"/>
  <c r="E50"/>
  <c r="D50"/>
  <c r="C50"/>
  <c r="H49"/>
  <c r="G49"/>
  <c r="F49"/>
  <c r="H48"/>
  <c r="G48"/>
  <c r="F48"/>
  <c r="H47"/>
  <c r="G47"/>
  <c r="F47"/>
  <c r="H46"/>
  <c r="G46"/>
  <c r="F46"/>
  <c r="H45"/>
  <c r="G45"/>
  <c r="F45"/>
  <c r="H44"/>
  <c r="G44"/>
  <c r="F44"/>
  <c r="H43"/>
  <c r="G43"/>
  <c r="F43"/>
  <c r="H42"/>
  <c r="G42"/>
  <c r="F42"/>
  <c r="H41"/>
  <c r="G41"/>
  <c r="F41"/>
  <c r="H40"/>
  <c r="G40"/>
  <c r="F40"/>
  <c r="H39"/>
  <c r="G39"/>
  <c r="F39"/>
  <c r="E39"/>
  <c r="D39"/>
  <c r="C39"/>
  <c r="H38"/>
  <c r="G38"/>
  <c r="F38"/>
  <c r="H37"/>
  <c r="G37"/>
  <c r="F37"/>
  <c r="H36"/>
  <c r="G36"/>
  <c r="F36"/>
  <c r="H35"/>
  <c r="G35"/>
  <c r="F35"/>
  <c r="H34"/>
  <c r="G34"/>
  <c r="F34"/>
  <c r="H33"/>
  <c r="G33"/>
  <c r="F33"/>
  <c r="H32"/>
  <c r="G32"/>
  <c r="F32"/>
  <c r="H31"/>
  <c r="G31"/>
  <c r="F31"/>
  <c r="H30"/>
  <c r="G30"/>
  <c r="H29"/>
  <c r="G29"/>
  <c r="F29"/>
  <c r="H28"/>
  <c r="G28"/>
  <c r="F28"/>
  <c r="E28"/>
  <c r="D28"/>
  <c r="C28"/>
  <c r="H27"/>
  <c r="G27"/>
  <c r="F27"/>
  <c r="H26"/>
  <c r="G26"/>
  <c r="F26"/>
  <c r="H25"/>
  <c r="G25"/>
  <c r="F25"/>
  <c r="H24"/>
  <c r="G24"/>
  <c r="F24"/>
  <c r="H23"/>
  <c r="G23"/>
  <c r="F23"/>
  <c r="H22"/>
  <c r="G22"/>
  <c r="F22"/>
  <c r="H21"/>
  <c r="G21"/>
  <c r="F21"/>
  <c r="H20"/>
  <c r="G20"/>
  <c r="F20"/>
  <c r="H19"/>
  <c r="G19"/>
  <c r="F19"/>
  <c r="E19"/>
  <c r="D19"/>
  <c r="C19"/>
  <c r="H18"/>
  <c r="G18"/>
  <c r="F18"/>
  <c r="H17"/>
  <c r="G17"/>
  <c r="F17"/>
  <c r="H16"/>
  <c r="G16"/>
  <c r="F16"/>
  <c r="H15"/>
  <c r="G15"/>
  <c r="F15"/>
  <c r="H14"/>
  <c r="G14"/>
  <c r="F14"/>
  <c r="H13"/>
  <c r="G13"/>
  <c r="F13"/>
  <c r="H12"/>
  <c r="G12"/>
  <c r="F12"/>
  <c r="H11"/>
  <c r="G11"/>
  <c r="F11"/>
  <c r="H10"/>
  <c r="G10"/>
  <c r="F10"/>
  <c r="H9"/>
  <c r="G9"/>
  <c r="F9"/>
  <c r="H8"/>
  <c r="G8"/>
  <c r="F8"/>
  <c r="H7"/>
  <c r="G7"/>
  <c r="F7"/>
  <c r="E7"/>
  <c r="D7"/>
  <c r="C7"/>
  <c r="G6"/>
  <c r="F6"/>
  <c r="E6"/>
  <c r="D6"/>
  <c r="C6"/>
  <c r="G34" i="12"/>
  <c r="F34"/>
  <c r="E34"/>
  <c r="D34"/>
  <c r="C34"/>
  <c r="G32"/>
  <c r="G30"/>
  <c r="G27"/>
  <c r="F27"/>
  <c r="G26"/>
  <c r="F26"/>
  <c r="G25"/>
  <c r="F25"/>
  <c r="G24"/>
  <c r="F24"/>
  <c r="E24"/>
  <c r="D24"/>
  <c r="C24"/>
  <c r="G23"/>
  <c r="G22"/>
  <c r="F22"/>
  <c r="G20"/>
  <c r="F20"/>
  <c r="F19"/>
  <c r="G18"/>
  <c r="F18"/>
  <c r="G17"/>
  <c r="F17"/>
  <c r="G16"/>
  <c r="F16"/>
  <c r="G15"/>
  <c r="F15"/>
  <c r="G14"/>
  <c r="F14"/>
  <c r="G13"/>
  <c r="F13"/>
  <c r="G12"/>
  <c r="F12"/>
  <c r="G11"/>
  <c r="F11"/>
  <c r="G9"/>
  <c r="F9"/>
  <c r="G8"/>
  <c r="F8"/>
  <c r="G7"/>
  <c r="F7"/>
  <c r="E7"/>
  <c r="D7"/>
  <c r="C7"/>
</calcChain>
</file>

<file path=xl/sharedStrings.xml><?xml version="1.0" encoding="utf-8"?>
<sst xmlns="http://schemas.openxmlformats.org/spreadsheetml/2006/main" count="2590" uniqueCount="1618">
  <si>
    <t>附件2：</t>
  </si>
  <si>
    <t>表一</t>
  </si>
  <si>
    <t>通辽经济技术开发区2022年地方财政预算表</t>
  </si>
  <si>
    <t>单位：万元</t>
  </si>
  <si>
    <t>项目</t>
  </si>
  <si>
    <t>上年预算数</t>
  </si>
  <si>
    <t>上年执行数</t>
  </si>
  <si>
    <t>预算数</t>
  </si>
  <si>
    <t>代码</t>
  </si>
  <si>
    <t>名称</t>
  </si>
  <si>
    <t>金额</t>
  </si>
  <si>
    <t>为上年预算数的%</t>
  </si>
  <si>
    <t>为上年执行数的%</t>
  </si>
  <si>
    <t>一、税收收入</t>
  </si>
  <si>
    <t xml:space="preserve">    增值税</t>
  </si>
  <si>
    <t xml:space="preserve">    企业所得税</t>
  </si>
  <si>
    <t xml:space="preserve">    企业所得税退税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</si>
  <si>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</si>
  <si>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</si>
  <si>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</si>
  <si>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</si>
  <si>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</si>
  <si>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</si>
  <si>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</si>
  <si>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</si>
  <si>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</si>
  <si>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</si>
  <si>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</si>
  <si>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</si>
  <si>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</si>
  <si>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</si>
  <si>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</si>
  <si>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</si>
  <si>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</si>
  <si>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</si>
  <si>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</si>
  <si>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</si>
  <si>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</si>
  <si>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</si>
  <si>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 xml:space="preserve"> </t>
  </si>
  <si>
    <t>收入合计</t>
  </si>
  <si>
    <t>表二</t>
  </si>
  <si>
    <t>2022年一般公共预算支出表</t>
  </si>
  <si>
    <t>一般公共服务</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</si>
  <si>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</si>
  <si>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</si>
  <si>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</si>
  <si>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</si>
  <si>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</si>
  <si>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</si>
  <si>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</si>
  <si>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</si>
  <si>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</si>
  <si>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</si>
  <si>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</si>
  <si>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</si>
  <si>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</si>
  <si>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</si>
  <si>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</si>
  <si>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</si>
  <si>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</si>
  <si>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</si>
  <si>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</si>
  <si>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</si>
  <si>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</si>
  <si>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</si>
  <si>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</si>
  <si>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</si>
  <si>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</si>
  <si>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</si>
  <si>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</si>
  <si>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</si>
  <si>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</si>
  <si>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</si>
  <si>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</si>
  <si>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</si>
  <si>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</si>
  <si>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</si>
  <si>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</si>
  <si>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</si>
  <si>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</si>
  <si>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</si>
  <si>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</si>
  <si>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</si>
  <si>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</si>
  <si>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</si>
  <si>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</si>
  <si>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</si>
  <si>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</si>
  <si>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</si>
  <si>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</si>
  <si>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</si>
  <si>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</si>
  <si>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</si>
  <si>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</si>
  <si>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</si>
  <si>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</si>
  <si>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</si>
  <si>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</si>
  <si>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</si>
  <si>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</si>
  <si>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</si>
  <si>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</si>
  <si>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</si>
  <si>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</si>
  <si>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</si>
  <si>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</si>
  <si>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</si>
  <si>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</si>
  <si>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</si>
  <si>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</si>
  <si>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</si>
  <si>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</si>
  <si>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</si>
  <si>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</si>
  <si>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</si>
  <si>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</si>
  <si>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</si>
  <si>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</si>
  <si>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</si>
  <si>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</si>
  <si>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</si>
  <si>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</si>
  <si>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</si>
  <si>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</si>
  <si>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</si>
  <si>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</si>
  <si>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</si>
  <si>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</si>
  <si>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</si>
  <si>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</si>
  <si>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</si>
  <si>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</si>
  <si>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</si>
  <si>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</si>
  <si>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</si>
  <si>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</si>
  <si>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</si>
  <si>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</si>
  <si>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</si>
  <si>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</si>
  <si>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</si>
  <si>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</si>
  <si>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</si>
  <si>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</si>
  <si>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</si>
  <si>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</si>
  <si>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</si>
  <si>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</si>
  <si>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</si>
  <si>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</si>
  <si>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</si>
  <si>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</si>
  <si>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</si>
  <si>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</si>
  <si>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</si>
  <si>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</si>
  <si>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</si>
  <si>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</si>
  <si>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</si>
  <si>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</si>
  <si>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</si>
  <si>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</si>
  <si>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</si>
  <si>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</si>
  <si>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</si>
  <si>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</si>
  <si>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</si>
  <si>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</si>
  <si>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</si>
  <si>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</si>
  <si>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</si>
  <si>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外交支出</t>
  </si>
  <si>
    <t xml:space="preserve">    对外合作与交流</t>
  </si>
  <si>
    <t xml:space="preserve">    对外宣传</t>
  </si>
  <si>
    <t xml:space="preserve">    其他外交支出</t>
  </si>
  <si>
    <t>国防支出</t>
  </si>
  <si>
    <t xml:space="preserve">    国防动员</t>
  </si>
  <si>
    <t xml:space="preserve">      兵役征集</t>
  </si>
  <si>
    <t xml:space="preserve">      经济动员</t>
  </si>
  <si>
    <t xml:space="preserve">      人民防空</t>
  </si>
  <si>
    <t xml:space="preserve">      交通战备</t>
  </si>
  <si>
    <t xml:space="preserve">      民兵</t>
  </si>
  <si>
    <t xml:space="preserve">      边海防</t>
  </si>
  <si>
    <t xml:space="preserve">      其他国防动员支出</t>
  </si>
  <si>
    <t xml:space="preserve">    其他国防支出</t>
  </si>
  <si>
    <t>四、公共安全支出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</si>
  <si>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</si>
  <si>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</si>
  <si>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</si>
  <si>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</si>
  <si>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</si>
  <si>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</si>
  <si>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</si>
  <si>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</si>
  <si>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</si>
  <si>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</si>
  <si>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</si>
  <si>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</si>
  <si>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</si>
  <si>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</si>
  <si>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检查监督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</si>
  <si>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</si>
  <si>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</si>
  <si>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</si>
  <si>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</si>
  <si>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</si>
  <si>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</si>
  <si>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</si>
  <si>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</si>
  <si>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</si>
  <si>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</si>
  <si>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</si>
  <si>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</si>
  <si>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</si>
  <si>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法治建设</t>
  </si>
  <si>
    <t xml:space="preserve">      其他司法支出</t>
  </si>
  <si>
    <t xml:space="preserve">    监狱</t>
  </si>
  <si>
    <t xml:space="preserve">      罪犯生活及医疗卫生</t>
  </si>
  <si>
    <t xml:space="preserve">      监狱业务及罪犯改造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</si>
  <si>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</si>
  <si>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</si>
  <si>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</si>
  <si>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</si>
  <si>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</si>
  <si>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</si>
  <si>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</si>
  <si>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</si>
  <si>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</si>
  <si>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</si>
  <si>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</si>
  <si>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</si>
  <si>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</si>
  <si>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</si>
  <si>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</si>
  <si>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国家司法救助支出</t>
  </si>
  <si>
    <t xml:space="preserve">      其他公共安全支出</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</si>
  <si>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</si>
  <si>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</si>
  <si>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</si>
  <si>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</si>
  <si>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</si>
  <si>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</si>
  <si>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</si>
  <si>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</si>
  <si>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</si>
  <si>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</si>
  <si>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</si>
  <si>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</si>
  <si>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</si>
  <si>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</si>
  <si>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</si>
  <si>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</si>
  <si>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</si>
  <si>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</si>
  <si>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</si>
  <si>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</si>
  <si>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</si>
  <si>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</si>
  <si>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</si>
  <si>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</si>
  <si>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</si>
  <si>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</si>
  <si>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</si>
  <si>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</si>
  <si>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</si>
  <si>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</si>
  <si>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</si>
  <si>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</si>
  <si>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</si>
  <si>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</si>
  <si>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</si>
  <si>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</si>
  <si>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</si>
  <si>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</si>
  <si>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</si>
  <si>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</si>
  <si>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</si>
  <si>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</si>
  <si>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</si>
  <si>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</si>
  <si>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</si>
  <si>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</si>
  <si>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</si>
  <si>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</si>
  <si>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</si>
  <si>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</si>
  <si>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</si>
  <si>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</si>
  <si>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</si>
  <si>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</si>
  <si>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</si>
  <si>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</si>
  <si>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</si>
  <si>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</si>
  <si>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</si>
  <si>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</si>
  <si>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</si>
  <si>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</si>
  <si>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</si>
  <si>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</si>
  <si>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</si>
  <si>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</si>
  <si>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</si>
  <si>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</si>
  <si>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</si>
  <si>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</si>
  <si>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</si>
  <si>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</si>
  <si>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</si>
  <si>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</si>
  <si>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</si>
  <si>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</si>
  <si>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</si>
  <si>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</si>
  <si>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</si>
  <si>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</si>
  <si>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</si>
  <si>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</si>
  <si>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</si>
  <si>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</si>
  <si>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</si>
  <si>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</si>
  <si>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</si>
  <si>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</si>
  <si>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</si>
  <si>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</si>
  <si>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</si>
  <si>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</si>
  <si>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</si>
  <si>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</si>
  <si>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</si>
  <si>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</si>
  <si>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</si>
  <si>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</si>
  <si>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</si>
  <si>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</si>
  <si>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</si>
  <si>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</si>
  <si>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</si>
  <si>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</si>
  <si>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</si>
  <si>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</si>
  <si>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</si>
  <si>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</si>
  <si>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</si>
  <si>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</si>
  <si>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</si>
  <si>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</si>
  <si>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</si>
  <si>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</si>
  <si>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</si>
  <si>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</si>
  <si>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</si>
  <si>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</si>
  <si>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</si>
  <si>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</si>
  <si>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</si>
  <si>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</si>
  <si>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</si>
  <si>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</si>
  <si>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</si>
  <si>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</si>
  <si>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</si>
  <si>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</si>
  <si>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</si>
  <si>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</si>
  <si>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</si>
  <si>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</si>
  <si>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</si>
  <si>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</si>
  <si>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</si>
  <si>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</si>
  <si>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</si>
  <si>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</si>
  <si>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</si>
  <si>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</si>
  <si>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</si>
  <si>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</si>
  <si>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</si>
  <si>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</si>
  <si>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</si>
  <si>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</si>
  <si>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</si>
  <si>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</si>
  <si>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</si>
  <si>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</si>
  <si>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</si>
  <si>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</si>
  <si>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</si>
  <si>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</si>
  <si>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</si>
  <si>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</si>
  <si>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</si>
  <si>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</si>
  <si>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</si>
  <si>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</si>
  <si>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</si>
  <si>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</si>
  <si>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</si>
  <si>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</si>
  <si>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</si>
  <si>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</si>
  <si>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</si>
  <si>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</si>
  <si>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</si>
  <si>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</si>
  <si>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</si>
  <si>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</si>
  <si>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</si>
  <si>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</si>
  <si>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</si>
  <si>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</si>
  <si>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</si>
  <si>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</si>
  <si>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</si>
  <si>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</si>
  <si>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</si>
  <si>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</si>
  <si>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</si>
  <si>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</si>
  <si>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</si>
  <si>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</si>
  <si>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</si>
  <si>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</si>
  <si>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</si>
  <si>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农村籍退役士兵老年生活补助</t>
  </si>
  <si>
    <t xml:space="preserve">      光荣院</t>
  </si>
  <si>
    <t xml:space="preserve">      烈士纪念设施管理维护</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</si>
  <si>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</si>
  <si>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</si>
  <si>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</si>
  <si>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</si>
  <si>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</si>
  <si>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</si>
  <si>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</si>
  <si>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</si>
  <si>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</si>
  <si>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</si>
  <si>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</si>
  <si>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</si>
  <si>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</si>
  <si>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</si>
  <si>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</si>
  <si>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</si>
  <si>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</si>
  <si>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</si>
  <si>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</si>
  <si>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</si>
  <si>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</si>
  <si>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</si>
  <si>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</si>
  <si>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</si>
  <si>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</si>
  <si>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</si>
  <si>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</si>
  <si>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</si>
  <si>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</si>
  <si>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</si>
  <si>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</si>
  <si>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</si>
  <si>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</si>
  <si>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</si>
  <si>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</si>
  <si>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</si>
  <si>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</si>
  <si>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</si>
  <si>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</si>
  <si>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</si>
  <si>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</si>
  <si>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</si>
  <si>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</si>
  <si>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</si>
  <si>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</si>
  <si>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</si>
  <si>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</si>
  <si>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</si>
  <si>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</si>
  <si>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军供保障</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</si>
  <si>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</si>
  <si>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</si>
  <si>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</si>
  <si>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</si>
  <si>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</si>
  <si>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</si>
  <si>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</si>
  <si>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</si>
  <si>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</si>
  <si>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</si>
  <si>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</si>
  <si>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</si>
  <si>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</si>
  <si>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</si>
  <si>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</si>
  <si>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</si>
  <si>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</si>
  <si>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</si>
  <si>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</si>
  <si>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</si>
  <si>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</si>
  <si>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优抚医院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</si>
  <si>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</si>
  <si>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</si>
  <si>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</si>
  <si>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</si>
  <si>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</si>
  <si>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</si>
  <si>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</si>
  <si>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</si>
  <si>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</si>
  <si>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</si>
  <si>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</si>
  <si>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</si>
  <si>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</si>
  <si>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</si>
  <si>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</si>
  <si>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</si>
  <si>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</si>
  <si>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</si>
  <si>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</si>
  <si>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</si>
  <si>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</si>
  <si>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</si>
  <si>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</si>
  <si>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</si>
  <si>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</si>
  <si>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</si>
  <si>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</si>
  <si>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</si>
  <si>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</si>
  <si>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</si>
  <si>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</si>
  <si>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</si>
  <si>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</si>
  <si>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</si>
  <si>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</si>
  <si>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</si>
  <si>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</si>
  <si>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</si>
  <si>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</si>
  <si>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</si>
  <si>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</si>
  <si>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</si>
  <si>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</si>
  <si>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</si>
  <si>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</si>
  <si>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其他卫生健康支出</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</si>
  <si>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</si>
  <si>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</si>
  <si>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</si>
  <si>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</si>
  <si>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</si>
  <si>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</si>
  <si>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</si>
  <si>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</si>
  <si>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</si>
  <si>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</si>
  <si>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</si>
  <si>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</si>
  <si>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</si>
  <si>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</si>
  <si>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</si>
  <si>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</si>
  <si>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</si>
  <si>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</si>
  <si>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</si>
  <si>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</si>
  <si>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</si>
  <si>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</si>
  <si>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</si>
  <si>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</si>
  <si>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</si>
  <si>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草原生态修复治理</t>
  </si>
  <si>
    <t xml:space="preserve">      自然保护地</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</si>
  <si>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</si>
  <si>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</si>
  <si>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</si>
  <si>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</si>
  <si>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</si>
  <si>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</si>
  <si>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</si>
  <si>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</si>
  <si>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</si>
  <si>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</si>
  <si>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</si>
  <si>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</si>
  <si>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</si>
  <si>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</si>
  <si>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</si>
  <si>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</si>
  <si>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</si>
  <si>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</si>
  <si>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</si>
  <si>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</si>
  <si>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</si>
  <si>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</si>
  <si>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</si>
  <si>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</si>
  <si>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</si>
  <si>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</si>
  <si>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</si>
  <si>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</si>
  <si>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</si>
  <si>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循环经济</t>
  </si>
  <si>
    <t xml:space="preserve">    能源管理事务</t>
  </si>
  <si>
    <t xml:space="preserve">      能源科技装备</t>
  </si>
  <si>
    <t xml:space="preserve">      能源行业管理</t>
  </si>
  <si>
    <t xml:space="preserve">      能源管理</t>
  </si>
  <si>
    <t xml:space="preserve">      农村电网建设</t>
  </si>
  <si>
    <t xml:space="preserve">      其他能源管理事务支出</t>
  </si>
  <si>
    <t xml:space="preserve">    其他节能环保支出</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</si>
  <si>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</si>
  <si>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</si>
  <si>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</si>
  <si>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</si>
  <si>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</si>
  <si>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</si>
  <si>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</si>
  <si>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</si>
  <si>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</si>
  <si>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</si>
  <si>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</si>
  <si>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</si>
  <si>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</si>
  <si>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</si>
  <si>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</si>
  <si>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</si>
  <si>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</si>
  <si>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</si>
  <si>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</si>
  <si>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</si>
  <si>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</si>
  <si>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</si>
  <si>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</si>
  <si>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</si>
  <si>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</si>
  <si>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</si>
  <si>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</si>
  <si>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</si>
  <si>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</si>
  <si>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</si>
  <si>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</si>
  <si>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</si>
  <si>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</si>
  <si>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</si>
  <si>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</si>
  <si>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渔业发展</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</si>
  <si>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</si>
  <si>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</si>
  <si>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</si>
  <si>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</si>
  <si>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</si>
  <si>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</si>
  <si>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</si>
  <si>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</si>
  <si>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</si>
  <si>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</si>
  <si>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</si>
  <si>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</si>
  <si>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</si>
  <si>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</si>
  <si>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</si>
  <si>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</si>
  <si>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</si>
  <si>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</si>
  <si>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林业草原防灾减灾</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</si>
  <si>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</si>
  <si>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</si>
  <si>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</si>
  <si>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</si>
  <si>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</si>
  <si>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</si>
  <si>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</si>
  <si>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</si>
  <si>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</si>
  <si>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</si>
  <si>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</si>
  <si>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</si>
  <si>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</si>
  <si>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</si>
  <si>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</si>
  <si>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</si>
  <si>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</si>
  <si>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</si>
  <si>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</si>
  <si>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</si>
  <si>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</si>
  <si>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</si>
  <si>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</si>
  <si>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</si>
  <si>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</si>
  <si>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</si>
  <si>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巩固脱贫衔接乡村振兴</t>
  </si>
  <si>
    <t xml:space="preserve">      农村基础设施建设</t>
  </si>
  <si>
    <t xml:space="preserve">      生产发展</t>
  </si>
  <si>
    <t xml:space="preserve">      社会发展</t>
  </si>
  <si>
    <t xml:space="preserve">      贷款奖补和贴息</t>
  </si>
  <si>
    <t xml:space="preserve">       “三西”农业建设专项补助</t>
  </si>
  <si>
    <t xml:space="preserve">      其他巩固脱贫衔接乡村振兴支出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</si>
  <si>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</si>
  <si>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</si>
  <si>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</si>
  <si>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</si>
  <si>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</si>
  <si>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</si>
  <si>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</si>
  <si>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</si>
  <si>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</si>
  <si>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农业保险保费补贴</t>
  </si>
  <si>
    <t xml:space="preserve">      创业担保贷款贴息及奖补</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</si>
  <si>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</si>
  <si>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</si>
  <si>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</si>
  <si>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</si>
  <si>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</si>
  <si>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</si>
  <si>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</si>
  <si>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</si>
  <si>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</si>
  <si>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</si>
  <si>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</si>
  <si>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</si>
  <si>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</si>
  <si>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</si>
  <si>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</si>
  <si>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</si>
  <si>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</si>
  <si>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</si>
  <si>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</si>
  <si>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</si>
  <si>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</si>
  <si>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</si>
  <si>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</si>
  <si>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</si>
  <si>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</si>
  <si>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</si>
  <si>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</si>
  <si>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</si>
  <si>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</si>
  <si>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</si>
  <si>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</si>
  <si>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</si>
  <si>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</si>
  <si>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</si>
  <si>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</si>
  <si>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</si>
  <si>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</si>
  <si>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</si>
  <si>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</si>
  <si>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</si>
  <si>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</si>
  <si>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</si>
  <si>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</si>
  <si>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</si>
  <si>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</si>
  <si>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</si>
  <si>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</si>
  <si>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</si>
  <si>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</si>
  <si>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</si>
  <si>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</si>
  <si>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</si>
  <si>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</si>
  <si>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</si>
  <si>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</si>
  <si>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</si>
  <si>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</si>
  <si>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</si>
  <si>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</si>
  <si>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</si>
  <si>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</si>
  <si>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</si>
  <si>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</si>
  <si>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</si>
  <si>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</si>
  <si>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</si>
  <si>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</si>
  <si>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</si>
  <si>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</si>
  <si>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</si>
  <si>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</si>
  <si>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</si>
  <si>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</si>
  <si>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</si>
  <si>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</si>
  <si>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</si>
  <si>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</si>
  <si>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</si>
  <si>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</si>
  <si>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</si>
  <si>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</si>
  <si>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</si>
  <si>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</si>
  <si>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</si>
  <si>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</si>
  <si>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</si>
  <si>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</si>
  <si>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</si>
  <si>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</si>
  <si>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</si>
  <si>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</si>
  <si>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</si>
  <si>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</si>
  <si>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</si>
  <si>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</si>
  <si>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</si>
  <si>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</si>
  <si>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</si>
  <si>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</si>
  <si>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</si>
  <si>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</si>
  <si>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</si>
  <si>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</si>
  <si>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</si>
  <si>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</si>
  <si>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</si>
  <si>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</si>
  <si>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</si>
  <si>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</si>
  <si>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</si>
  <si>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</si>
  <si>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</si>
  <si>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</si>
  <si>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</si>
  <si>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</si>
  <si>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</si>
  <si>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</si>
  <si>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</si>
  <si>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</si>
  <si>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</si>
  <si>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</si>
  <si>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</si>
  <si>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</si>
  <si>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</si>
  <si>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</si>
  <si>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</si>
  <si>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</si>
  <si>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</si>
  <si>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</si>
  <si>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</si>
  <si>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</si>
  <si>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</si>
  <si>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</si>
  <si>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</si>
  <si>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</si>
  <si>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重点企业贷款贴息</t>
  </si>
  <si>
    <t xml:space="preserve">      其他金融支出</t>
  </si>
  <si>
    <t>援助其他地区支出</t>
  </si>
  <si>
    <t xml:space="preserve">    一般公共服务</t>
  </si>
  <si>
    <t xml:space="preserve">    教育</t>
  </si>
  <si>
    <t xml:space="preserve">    文化旅游体育与传媒</t>
  </si>
  <si>
    <t xml:space="preserve">    卫生健康</t>
  </si>
  <si>
    <t xml:space="preserve">    节能环保</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</si>
  <si>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</si>
  <si>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</si>
  <si>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</si>
  <si>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</si>
  <si>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</si>
  <si>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</si>
  <si>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</si>
  <si>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</si>
  <si>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</si>
  <si>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</si>
  <si>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</si>
  <si>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</si>
  <si>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</si>
  <si>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</si>
  <si>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</si>
  <si>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</si>
  <si>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</si>
  <si>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</si>
  <si>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</si>
  <si>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</si>
  <si>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</si>
  <si>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</si>
  <si>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</si>
  <si>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</si>
  <si>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</si>
  <si>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</si>
  <si>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</si>
  <si>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</si>
  <si>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</si>
  <si>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</si>
  <si>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</si>
  <si>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</si>
  <si>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</si>
  <si>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</si>
  <si>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</si>
  <si>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</si>
  <si>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</si>
  <si>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</si>
  <si>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</si>
  <si>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</si>
  <si>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</si>
  <si>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</si>
  <si>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</si>
  <si>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</si>
  <si>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</si>
  <si>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</si>
  <si>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</si>
  <si>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</si>
  <si>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</si>
  <si>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</si>
  <si>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</si>
  <si>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</si>
  <si>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</si>
  <si>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</si>
  <si>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</si>
  <si>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</si>
  <si>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</si>
  <si>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</si>
  <si>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</si>
  <si>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</si>
  <si>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</si>
  <si>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</si>
  <si>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财务与审计支出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</si>
  <si>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</si>
  <si>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</si>
  <si>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</si>
  <si>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</si>
  <si>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</si>
  <si>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</si>
  <si>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</si>
  <si>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</si>
  <si>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</si>
  <si>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</si>
  <si>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</si>
  <si>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</si>
  <si>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</si>
  <si>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</si>
  <si>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</si>
  <si>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</si>
  <si>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</si>
  <si>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</si>
  <si>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</si>
  <si>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</si>
  <si>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</si>
  <si>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</si>
  <si>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</si>
  <si>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</si>
  <si>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</si>
  <si>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</si>
  <si>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</si>
  <si>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</si>
  <si>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</si>
  <si>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</si>
  <si>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</si>
  <si>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</si>
  <si>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</si>
  <si>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</si>
  <si>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</si>
  <si>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</si>
  <si>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</si>
  <si>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</si>
  <si>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</si>
  <si>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</si>
  <si>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</si>
  <si>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</si>
  <si>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应急救援</t>
  </si>
  <si>
    <t xml:space="preserve">      应急管理</t>
  </si>
  <si>
    <t xml:space="preserve">      其他应急管理支出</t>
  </si>
  <si>
    <t xml:space="preserve">    消防救援事务</t>
  </si>
  <si>
    <t xml:space="preserve">      消防应急救援</t>
  </si>
  <si>
    <t xml:space="preserve">      其他消防救援事务支出</t>
  </si>
  <si>
    <t xml:space="preserve">    矿山安全</t>
  </si>
  <si>
    <t xml:space="preserve">      矿山安全监察事务</t>
  </si>
  <si>
    <t xml:space="preserve">      矿山应急救援事务</t>
  </si>
  <si>
    <t xml:space="preserve">      其他矿山安全支出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</si>
  <si>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</si>
  <si>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</si>
  <si>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</si>
  <si>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</si>
  <si>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</si>
  <si>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</si>
  <si>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</si>
  <si>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</si>
  <si>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</si>
  <si>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</si>
  <si>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</si>
  <si>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</si>
  <si>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</si>
  <si>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</si>
  <si>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</si>
  <si>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</si>
  <si>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</si>
  <si>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</si>
  <si>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t>
  </si>
  <si>
    <t>预备费</t>
  </si>
  <si>
    <t>其他支出</t>
  </si>
  <si>
    <t xml:space="preserve">    年初预留</t>
  </si>
  <si>
    <t>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</si>
  <si>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</si>
  <si>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</si>
  <si>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</si>
  <si>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</si>
  <si>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</si>
  <si>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</si>
  <si>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地方政府一般债务发行费用支出</t>
  </si>
  <si>
    <t>支出合计</t>
  </si>
  <si>
    <t>表三</t>
  </si>
  <si>
    <t>2022年一般公共预算收支平衡表</t>
  </si>
  <si>
    <t>收入</t>
  </si>
  <si>
    <t>支出</t>
  </si>
  <si>
    <t>本级收入合计</t>
  </si>
  <si>
    <t>本级支出合计</t>
  </si>
  <si>
    <t>转移性收入</t>
  </si>
  <si>
    <t>转移性支出</t>
  </si>
  <si>
    <t xml:space="preserve">  上级补助收入</t>
  </si>
  <si>
    <t xml:space="preserve">  上解上级支出</t>
  </si>
  <si>
    <t xml:space="preserve">    返还性收入</t>
  </si>
  <si>
    <t xml:space="preserve">    体制上解支出</t>
  </si>
  <si>
    <t xml:space="preserve">      所得税基数返还收入 </t>
  </si>
  <si>
    <t xml:space="preserve">    专项上解支出</t>
  </si>
  <si>
    <t xml:space="preserve">      成品油税费改革税收返还收入</t>
  </si>
  <si>
    <t xml:space="preserve">      增值税税收返还收入</t>
  </si>
  <si>
    <t xml:space="preserve">      消费税税收返还收入</t>
  </si>
  <si>
    <t xml:space="preserve">      增值税“五五分享”税收返还收入</t>
  </si>
  <si>
    <t xml:space="preserve">      其他返还性收入</t>
  </si>
  <si>
    <t xml:space="preserve">    一般性转移支付收入</t>
  </si>
  <si>
    <t xml:space="preserve">      体制补助收入</t>
  </si>
  <si>
    <t xml:space="preserve">      均衡性转移支付收入</t>
  </si>
  <si>
    <t xml:space="preserve">      县级基本财力保障机制奖补资金收入</t>
  </si>
  <si>
    <t xml:space="preserve">      结算补助收入</t>
  </si>
  <si>
    <t xml:space="preserve">      资源枯竭型城市转移支付补助收入</t>
  </si>
  <si>
    <t xml:space="preserve">      企业事业单位划转补助收入</t>
  </si>
  <si>
    <t xml:space="preserve">      产粮（油）大县奖励资金收入</t>
  </si>
  <si>
    <t xml:space="preserve">      重点生态功能区转移支付收入</t>
  </si>
  <si>
    <t xml:space="preserve">      固定数额补助收入</t>
  </si>
  <si>
    <t xml:space="preserve">      革命老区转移支付收入</t>
  </si>
  <si>
    <t xml:space="preserve">      民族地区转移支付收入</t>
  </si>
  <si>
    <t xml:space="preserve">      边境地区转移支付收入</t>
  </si>
  <si>
    <t xml:space="preserve">      欠发达地区转移支付收入</t>
  </si>
  <si>
    <t xml:space="preserve">      一般公共服务共同财政事权转移支付收入</t>
  </si>
  <si>
    <t xml:space="preserve">      外交共同财政事权转移支付收入</t>
  </si>
  <si>
    <t xml:space="preserve">      国防共同财政事权转移支付收入</t>
  </si>
  <si>
    <t xml:space="preserve">      公共安全共同财政事权转移支付收入</t>
  </si>
  <si>
    <t xml:space="preserve">      教育共同财政事权转移支付收入</t>
  </si>
  <si>
    <t xml:space="preserve">      科学技术共同财政事权转移支付收入</t>
  </si>
  <si>
    <t xml:space="preserve">      文化旅游体育与传媒共同财政事权转移支付收入</t>
  </si>
  <si>
    <t xml:space="preserve">      社会保障和就业共同财政事权转移支付收入</t>
  </si>
  <si>
    <t xml:space="preserve">      医疗卫生共同财政事权转移支付收入</t>
  </si>
  <si>
    <t xml:space="preserve">      节能环保共同财政事权转移支付收入</t>
  </si>
  <si>
    <t xml:space="preserve">      城乡社区共同财政事权转移支付收入</t>
  </si>
  <si>
    <t xml:space="preserve">      农林水共同财政事权转移支付收入</t>
  </si>
  <si>
    <t xml:space="preserve">      交通运输共同财政事权转移支付收入</t>
  </si>
  <si>
    <t xml:space="preserve">      资源勘探工业信息等共同财政事权转移支付收入</t>
  </si>
  <si>
    <t xml:space="preserve">      商业服务业等共同财政事权转移支付收入</t>
  </si>
  <si>
    <t xml:space="preserve">      金融共同财政事权转移支付收入</t>
  </si>
  <si>
    <t xml:space="preserve">      自然资源海洋气象等共同财政事权转移支付收入</t>
  </si>
  <si>
    <t xml:space="preserve">      住房保障共同财政事权转移支付收入</t>
  </si>
  <si>
    <t xml:space="preserve">      粮油物资储备共同财政事权转移支付收入</t>
  </si>
  <si>
    <t xml:space="preserve">      灾害防治及应急管理共同财政事权转移支付收入</t>
  </si>
  <si>
    <t xml:space="preserve">      其他共同财政事权转移支付收入</t>
  </si>
  <si>
    <t xml:space="preserve">      其他一般性转移支付收入</t>
  </si>
  <si>
    <t xml:space="preserve">    专项转移支付收入</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</si>
  <si>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</si>
  <si>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</si>
  <si>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</si>
  <si>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</si>
  <si>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</si>
  <si>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</si>
  <si>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</si>
  <si>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</si>
  <si>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</si>
  <si>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</si>
  <si>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</si>
  <si>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</si>
  <si>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</si>
  <si>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</si>
  <si>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</si>
  <si>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</si>
  <si>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</si>
  <si>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</si>
  <si>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</si>
  <si>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</si>
  <si>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</si>
  <si>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 xml:space="preserve">  下级上解收入</t>
  </si>
  <si>
    <t xml:space="preserve">    体制上解收入</t>
  </si>
  <si>
    <t xml:space="preserve">    专项上解收入</t>
  </si>
  <si>
    <t xml:space="preserve">  待偿债置换一般债券上年结余</t>
  </si>
  <si>
    <t xml:space="preserve">  上年结余收入</t>
  </si>
  <si>
    <t xml:space="preserve">  调入资金</t>
  </si>
  <si>
    <t xml:space="preserve">    从政府性基金预算调入</t>
  </si>
  <si>
    <t xml:space="preserve">  补助下级支出</t>
  </si>
  <si>
    <t xml:space="preserve">      其中：从抗疫特别国债调入</t>
  </si>
  <si>
    <t xml:space="preserve">  调出资金</t>
  </si>
  <si>
    <t xml:space="preserve">    从国有资本经营预算调入</t>
  </si>
  <si>
    <t xml:space="preserve">  安排预算稳定调节基金</t>
  </si>
  <si>
    <t xml:space="preserve">    从其他资金调入</t>
  </si>
  <si>
    <t xml:space="preserve">  补充预算周转金</t>
  </si>
  <si>
    <t xml:space="preserve">  地方政府一般债务收入</t>
  </si>
  <si>
    <t xml:space="preserve">  地方政府一般债务还本支出</t>
  </si>
  <si>
    <t xml:space="preserve">  地方政府一般债务转贷收入</t>
  </si>
  <si>
    <t xml:space="preserve">  地方政府一般债务转贷支出</t>
  </si>
  <si>
    <t xml:space="preserve">  接受其他地区援助收入</t>
  </si>
  <si>
    <t xml:space="preserve">  援助其他地区支出</t>
  </si>
  <si>
    <t xml:space="preserve">  动用预算稳定调节基金</t>
  </si>
  <si>
    <t xml:space="preserve">  计划单列市上解省支出</t>
  </si>
  <si>
    <t xml:space="preserve">  省补助计划单列市收入</t>
  </si>
  <si>
    <t xml:space="preserve">  省补助计划单列市支出</t>
  </si>
  <si>
    <t xml:space="preserve">  计划单列市上解省收入</t>
  </si>
  <si>
    <t xml:space="preserve">  年终结余</t>
  </si>
  <si>
    <t>收入总计</t>
  </si>
  <si>
    <t>支出总计</t>
  </si>
  <si>
    <t>表四</t>
  </si>
  <si>
    <t>2022年一般公共预算支出资金来源表</t>
  </si>
  <si>
    <t>合计</t>
  </si>
  <si>
    <t>财力安排</t>
  </si>
  <si>
    <t>专项转移支付收入安排</t>
  </si>
  <si>
    <t>动用上年结余安排</t>
  </si>
  <si>
    <t>调入资金</t>
  </si>
  <si>
    <t>政府债务资金</t>
  </si>
  <si>
    <t>其他资金</t>
  </si>
  <si>
    <t>公共安全支出</t>
  </si>
  <si>
    <t xml:space="preserve">      年初预留</t>
  </si>
  <si>
    <t xml:space="preserve">      其他支出</t>
  </si>
  <si>
    <t xml:space="preserve">      地方政府一般债务付息支出</t>
  </si>
  <si>
    <t>表五</t>
  </si>
  <si>
    <t>2022年一般公共预算支出经济分类表</t>
  </si>
  <si>
    <t>单位:万元</t>
  </si>
  <si>
    <t>总计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</si>
  <si>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</si>
  <si>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</si>
  <si>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</si>
  <si>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</si>
  <si>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</si>
  <si>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</si>
  <si>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</si>
  <si>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</si>
  <si>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</si>
  <si>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</si>
  <si>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</si>
  <si>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</si>
  <si>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预备费及预留</t>
  </si>
  <si>
    <t>一般公共服务支出</t>
  </si>
  <si>
    <t>表六之一</t>
  </si>
  <si>
    <t>2022年地市县一般公共预算收支表</t>
  </si>
  <si>
    <t>地    区</t>
  </si>
  <si>
    <t>收       入</t>
  </si>
  <si>
    <t>税　　　　收　　　　收　　　　入</t>
  </si>
  <si>
    <t>非  税  收  入</t>
  </si>
  <si>
    <t>小计</t>
  </si>
  <si>
    <t>增值税</t>
  </si>
  <si>
    <t>企业_x000D_
所得税</t>
  </si>
  <si>
    <t>企业
所得税退税</t>
  </si>
  <si>
    <t>个人_x000D_
所得税</t>
  </si>
  <si>
    <t>资源税</t>
  </si>
  <si>
    <t>城市维护_x000D_
建设税</t>
  </si>
  <si>
    <t>房产税</t>
  </si>
  <si>
    <t>印花税</t>
  </si>
  <si>
    <t>城镇土地使用税</t>
  </si>
  <si>
    <t>土地增值税</t>
  </si>
  <si>
    <t>车船税</t>
  </si>
  <si>
    <t>耕地_x000D_
占用税</t>
  </si>
  <si>
    <t>契税</t>
  </si>
  <si>
    <t>烟叶税</t>
  </si>
  <si>
    <t>环境保护税</t>
  </si>
  <si>
    <t>其他各项_x000D_税收收入</t>
  </si>
  <si>
    <t>专项_x000D_
收入</t>
  </si>
  <si>
    <t>行政事_x000D_
业性收_x000D_
费收入</t>
  </si>
  <si>
    <t>罚没_x000D_
收入</t>
  </si>
  <si>
    <t>国有资本_x000D_经营收入</t>
  </si>
  <si>
    <t>国有资源_x000D_
（资产）有_x000D_
偿使用收入</t>
  </si>
  <si>
    <t>捐赠
收入</t>
  </si>
  <si>
    <t>政府住房基金收入</t>
  </si>
  <si>
    <t>其他_x000D_
收入</t>
  </si>
  <si>
    <t>全市合计</t>
  </si>
  <si>
    <t>市本级</t>
  </si>
  <si>
    <t>旗县市区小计</t>
  </si>
  <si>
    <t>科尔沁区</t>
  </si>
  <si>
    <t>开鲁县</t>
  </si>
  <si>
    <t>科左中旗</t>
  </si>
  <si>
    <t>科左后旗</t>
  </si>
  <si>
    <t>奈曼旗</t>
  </si>
  <si>
    <t>库伦旗</t>
  </si>
  <si>
    <t>扎鲁特旗</t>
  </si>
  <si>
    <t>霍林郭勒市</t>
  </si>
  <si>
    <t>开发区</t>
  </si>
  <si>
    <t>表六之二</t>
  </si>
  <si>
    <t>支            出</t>
  </si>
  <si>
    <t>支出
合计</t>
  </si>
  <si>
    <t>公共
安全支出</t>
  </si>
  <si>
    <t>科学
技术支出</t>
  </si>
  <si>
    <t>交通
运输支出</t>
  </si>
  <si>
    <t>其他
支出</t>
  </si>
  <si>
    <t>表七之一</t>
  </si>
  <si>
    <t>2022年省对下一般公共预算转移支付预算表</t>
  </si>
  <si>
    <t>转移支付合计</t>
  </si>
  <si>
    <t>一般性转移支付</t>
  </si>
  <si>
    <t>一般性转移支付小计</t>
  </si>
  <si>
    <t>体制补助收入</t>
  </si>
  <si>
    <t>均衡性转移支付收入</t>
  </si>
  <si>
    <t>县级基本财力保障机制奖补资金收入</t>
  </si>
  <si>
    <t>结算补助收入</t>
  </si>
  <si>
    <t>资源枯竭城市转移支付补助收入</t>
  </si>
  <si>
    <t>企业事业单位划转补助收入</t>
  </si>
  <si>
    <t>产粮（油）大县奖励资金收入</t>
  </si>
  <si>
    <t>重点生态功能区转移支付收入</t>
  </si>
  <si>
    <t>固定数额补助收入</t>
  </si>
  <si>
    <t>革命老区转移支付收入</t>
  </si>
  <si>
    <t>民族地区转移支付收入</t>
  </si>
  <si>
    <t>边境地区转移支付收入</t>
  </si>
  <si>
    <t>一般公共服务共同财政事权转移支付收入</t>
  </si>
  <si>
    <t>外交共同财政事权转移支付收入</t>
  </si>
  <si>
    <t>国防共同财政事权转移支付收入</t>
  </si>
  <si>
    <t>公共安全共同财政事权转移支付收入</t>
  </si>
  <si>
    <t>教育共同财政事权转移支付收入</t>
  </si>
  <si>
    <t>科学技术共同财政事权转移支付收入</t>
  </si>
  <si>
    <t>文化旅游体育与传媒共同财政事权转移支付收入</t>
  </si>
  <si>
    <t>社会保障和就业共同财政事权转移支付收入</t>
  </si>
  <si>
    <t>医疗卫生共同财政事权转移支付收入</t>
  </si>
  <si>
    <t>节能环保共同财政事权转移支付收入</t>
  </si>
  <si>
    <t>城乡社区共同财政事权转移支付收入</t>
  </si>
  <si>
    <t>农林水共同财政事权转移支付收入</t>
  </si>
  <si>
    <t>交通运输共同财政事权转移支付收入</t>
  </si>
  <si>
    <t>资源勘探信息等共同财政事权转移支付收入</t>
  </si>
  <si>
    <t>商业服务业等共同财政事权转移支付收入</t>
  </si>
  <si>
    <t>金融共同财政事权转移支付收入</t>
  </si>
  <si>
    <t>自然资源海洋气象等共同财政事权转移支付收入</t>
  </si>
  <si>
    <t>住房保障共同财政事权转移支付收入</t>
  </si>
  <si>
    <t>粮油物资储备共同财政事权转移支付收入</t>
  </si>
  <si>
    <t>灾害防治及应急管理共同财政事权转移支付收入</t>
  </si>
  <si>
    <t>其他共同财政事权转移支付收入</t>
  </si>
  <si>
    <t>其他一般性转移支付收入</t>
  </si>
  <si>
    <t>表七之二</t>
  </si>
  <si>
    <t>地区</t>
  </si>
  <si>
    <t>专项转移支付</t>
  </si>
  <si>
    <t>专项转移支付小计</t>
  </si>
  <si>
    <t>外交</t>
  </si>
  <si>
    <t>国防</t>
  </si>
  <si>
    <t>公共
安全</t>
  </si>
  <si>
    <t>教育</t>
  </si>
  <si>
    <t>科学
技术</t>
  </si>
  <si>
    <t>文化旅游体育与传媒</t>
  </si>
  <si>
    <t>社会保障和就业</t>
  </si>
  <si>
    <t>卫生
健康</t>
  </si>
  <si>
    <t>节能
环保</t>
  </si>
  <si>
    <t>城乡
社区</t>
  </si>
  <si>
    <t>农林水</t>
  </si>
  <si>
    <t>交通
运输</t>
  </si>
  <si>
    <t>资源勘探信息等</t>
  </si>
  <si>
    <t>商业服务业等</t>
  </si>
  <si>
    <t>金融</t>
  </si>
  <si>
    <t>自然资源海洋气象</t>
  </si>
  <si>
    <t>住房
保障</t>
  </si>
  <si>
    <t>粮油物资储备</t>
  </si>
  <si>
    <t>灾害防治及应急管理</t>
  </si>
  <si>
    <t>其他专项转移支付</t>
  </si>
  <si>
    <t>表八</t>
  </si>
  <si>
    <t>2022年一般公共预算支出“三公”经费预算表</t>
  </si>
  <si>
    <t>项目名称</t>
  </si>
  <si>
    <t>因公出国（境）费</t>
  </si>
  <si>
    <t>公务用车购置及运行费</t>
  </si>
  <si>
    <t>公务用车购置费</t>
  </si>
  <si>
    <t>公务用车运行费</t>
  </si>
  <si>
    <t>公务接待费</t>
  </si>
  <si>
    <t>表九</t>
  </si>
  <si>
    <t>2022年政府性基金预算收支表</t>
  </si>
  <si>
    <t>一、农网还贷资金收入</t>
  </si>
  <si>
    <t>一、文化旅游体育与传媒支出</t>
  </si>
  <si>
    <t>二、海南省高等级公路车辆通行附加费收入</t>
  </si>
  <si>
    <t xml:space="preserve">   国家电影事业发展专项资金安排的支出</t>
  </si>
  <si>
    <t>三、国家电影事业发展专项资金收入</t>
  </si>
  <si>
    <t xml:space="preserve">      资助国产影片放映</t>
  </si>
  <si>
    <t>四、国有土地收益基金收入</t>
  </si>
  <si>
    <t xml:space="preserve">      资助影院建设</t>
  </si>
  <si>
    <t>五、农业土地开发资金收入</t>
  </si>
  <si>
    <t xml:space="preserve">      资助少数民族语电影译制</t>
  </si>
  <si>
    <t>六、国有土地使用权出让收入</t>
  </si>
  <si>
    <t xml:space="preserve">      购买农村电影公益性放映版权服务</t>
  </si>
  <si>
    <t xml:space="preserve">  土地出让价款收入</t>
  </si>
  <si>
    <t xml:space="preserve">      其他国家电影事业发展专项资金支出</t>
  </si>
  <si>
    <t xml:space="preserve">  补缴的土地价款</t>
  </si>
  <si>
    <t xml:space="preserve">   旅游发展基金支出</t>
  </si>
  <si>
    <t xml:space="preserve">  划拨土地收入</t>
  </si>
  <si>
    <t xml:space="preserve">      宣传促销</t>
  </si>
  <si>
    <t xml:space="preserve">  缴纳新增建设用地土地有偿使用费</t>
  </si>
  <si>
    <t xml:space="preserve">      行业规划</t>
  </si>
  <si>
    <t xml:space="preserve">  其他土地出让收入</t>
  </si>
  <si>
    <t xml:space="preserve">      旅游事业补助</t>
  </si>
  <si>
    <t>七、大中型水库库区基金收入</t>
  </si>
  <si>
    <t xml:space="preserve">      地方旅游开发项目补助</t>
  </si>
  <si>
    <t>八、彩票公益金收入</t>
  </si>
  <si>
    <t xml:space="preserve">      其他旅游发展基金支出 </t>
  </si>
  <si>
    <t xml:space="preserve">  福利彩票公益金收入</t>
  </si>
  <si>
    <t xml:space="preserve">   国家电影事业发展专项资金对应专项债务收入安排的支出</t>
  </si>
  <si>
    <t xml:space="preserve">  体育彩票公益金收入</t>
  </si>
  <si>
    <t xml:space="preserve">      资助城市影院</t>
  </si>
  <si>
    <t>九、城市基础设施配套费收入</t>
  </si>
  <si>
    <t xml:space="preserve">      其他国家电影事业发展专项资金对应专项债务收入支出</t>
  </si>
  <si>
    <t>十、小型水库移民扶助基金收入</t>
  </si>
  <si>
    <t>二、社会保障和就业支出</t>
  </si>
  <si>
    <t>十一、国家重大水利工程建设基金收入</t>
  </si>
  <si>
    <t xml:space="preserve">    大中型水库移民后期扶持基金支出</t>
  </si>
  <si>
    <t>十二、车辆通行费</t>
  </si>
  <si>
    <t xml:space="preserve">      移民补助</t>
  </si>
  <si>
    <t>十三、污水处理费收入</t>
  </si>
  <si>
    <t xml:space="preserve">      基础设施建设和经济发展</t>
  </si>
  <si>
    <t>十四、彩票发行机构和彩票销售机构的业务费用</t>
  </si>
  <si>
    <t xml:space="preserve">      其他大中型水库移民后期扶持基金支出</t>
  </si>
  <si>
    <t xml:space="preserve">  福利彩票销售机构的业务费用</t>
  </si>
  <si>
    <t xml:space="preserve">    小型水库移民扶助基金安排的支出</t>
  </si>
  <si>
    <t xml:space="preserve">  体育彩票销售机构的业务费用</t>
  </si>
  <si>
    <t xml:space="preserve">  彩票兑奖周转金</t>
  </si>
  <si>
    <t xml:space="preserve">  彩票发行销售风险基金</t>
  </si>
  <si>
    <t xml:space="preserve">      其他小型水库移民扶助基金支出</t>
  </si>
  <si>
    <t xml:space="preserve">  彩票市场调控资金收入</t>
  </si>
  <si>
    <t xml:space="preserve">    小型水库移民扶助基金对应专项债务收入安排的支出</t>
  </si>
  <si>
    <t>十五、其他政府性基金收入</t>
  </si>
  <si>
    <t>十六、专项债券对应项目专项收入</t>
  </si>
  <si>
    <t xml:space="preserve">      其他小型水库移民扶助基金对应专项债务收入安排的支出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</si>
  <si>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</si>
  <si>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</si>
  <si>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</si>
  <si>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</si>
  <si>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</si>
  <si>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</si>
  <si>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</si>
  <si>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</si>
  <si>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</si>
  <si>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</si>
  <si>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</si>
  <si>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</si>
  <si>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</si>
  <si>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</si>
  <si>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</si>
  <si>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</si>
  <si>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</si>
  <si>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</si>
  <si>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</si>
  <si>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</si>
  <si>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</si>
  <si>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</si>
  <si>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</si>
  <si>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</si>
  <si>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农业生产发展支出</t>
  </si>
  <si>
    <t>农村社会事业支出</t>
  </si>
  <si>
    <t>农业农村生态环境支出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</si>
  <si>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</si>
  <si>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</si>
  <si>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</si>
  <si>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</si>
  <si>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</si>
  <si>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</si>
  <si>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</si>
  <si>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</si>
  <si>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</si>
  <si>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</si>
  <si>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</si>
  <si>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</si>
  <si>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</si>
  <si>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</si>
  <si>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</si>
  <si>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</si>
  <si>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</si>
  <si>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</si>
  <si>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</si>
  <si>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</si>
  <si>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</si>
  <si>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</si>
  <si>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</si>
  <si>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</si>
  <si>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</si>
  <si>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</si>
  <si>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</si>
  <si>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</si>
  <si>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</si>
  <si>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</si>
  <si>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</si>
  <si>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</si>
  <si>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三峡后续工作</t>
  </si>
  <si>
    <t xml:space="preserve">      地方重大水利工程建设</t>
  </si>
  <si>
    <t xml:space="preserve">      其他重大水利工程建设基金支出</t>
  </si>
  <si>
    <t>六、交通运输支出</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</si>
  <si>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</si>
  <si>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</si>
  <si>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</si>
  <si>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</si>
  <si>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</si>
  <si>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</si>
  <si>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</si>
  <si>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</si>
  <si>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</si>
  <si>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</si>
  <si>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</si>
  <si>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</si>
  <si>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</si>
  <si>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</si>
  <si>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</si>
  <si>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</si>
  <si>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</si>
  <si>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</si>
  <si>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</si>
  <si>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</si>
  <si>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</si>
  <si>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</si>
  <si>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</si>
  <si>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</si>
  <si>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</si>
  <si>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</si>
  <si>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</si>
  <si>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</si>
  <si>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</si>
  <si>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</si>
  <si>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</si>
  <si>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</si>
  <si>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</si>
  <si>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</si>
  <si>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</si>
  <si>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</si>
  <si>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七、资源勘探工业信息等支出</t>
  </si>
  <si>
    <t xml:space="preserve">    农网还贷资金支出</t>
  </si>
  <si>
    <t xml:space="preserve">      地方农网还贷资金支出</t>
  </si>
  <si>
    <t xml:space="preserve">      其他农网还贷资金支出</t>
  </si>
  <si>
    <t>八、其他支出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</si>
  <si>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</si>
  <si>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</si>
  <si>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</si>
  <si>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</si>
  <si>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</si>
  <si>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</si>
  <si>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</si>
  <si>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</si>
  <si>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</si>
  <si>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</si>
  <si>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</si>
  <si>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</si>
  <si>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</si>
  <si>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</si>
  <si>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</si>
  <si>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</si>
  <si>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</si>
  <si>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</si>
  <si>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</si>
  <si>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</si>
  <si>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用于巩固脱贫衔接乡村振兴的彩票公益金支出</t>
  </si>
  <si>
    <t xml:space="preserve">      用于法律援助的彩票公益金支出</t>
  </si>
  <si>
    <t xml:space="preserve">      用于城乡医疗救助的的彩票公益金支出</t>
  </si>
  <si>
    <t xml:space="preserve">      用于其他社会公益事业的彩票公益金支出</t>
  </si>
  <si>
    <t>九、债务付息支出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</si>
  <si>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</si>
  <si>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</si>
  <si>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</si>
  <si>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</si>
  <si>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</si>
  <si>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</si>
  <si>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</si>
  <si>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</si>
  <si>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</si>
  <si>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</si>
  <si>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</si>
  <si>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</si>
  <si>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</si>
  <si>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</si>
  <si>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</si>
  <si>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</si>
  <si>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</si>
  <si>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</si>
  <si>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</si>
  <si>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</si>
  <si>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</si>
  <si>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</si>
  <si>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</si>
  <si>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</si>
  <si>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</si>
  <si>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</si>
  <si>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</si>
  <si>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</si>
  <si>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</si>
  <si>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其他地方自行试点项目收益专项债务发行费用支出</t>
  </si>
  <si>
    <t xml:space="preserve">      其他政府性基金债务发行费用支出</t>
  </si>
  <si>
    <t>十一、抗疫特别国债安排的支出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</si>
  <si>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</si>
  <si>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</si>
  <si>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</si>
  <si>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</si>
  <si>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</si>
  <si>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</si>
  <si>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</si>
  <si>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</si>
  <si>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</si>
  <si>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</si>
  <si>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</si>
  <si>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</si>
  <si>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</si>
  <si>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</si>
  <si>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创业担保贷款贴息</t>
  </si>
  <si>
    <t xml:space="preserve">      援企稳岗补贴</t>
  </si>
  <si>
    <t xml:space="preserve">      困难群众基本生活补助</t>
  </si>
  <si>
    <t xml:space="preserve">      其他抗疫相关支出</t>
  </si>
  <si>
    <t xml:space="preserve">  政府性基金补助收入</t>
  </si>
  <si>
    <t xml:space="preserve">  政府性基金补助支出</t>
  </si>
  <si>
    <t xml:space="preserve">  政府性基金上解收入</t>
  </si>
  <si>
    <t xml:space="preserve">  政府性基金上解支出</t>
  </si>
  <si>
    <t xml:space="preserve">  年终结余（转）</t>
  </si>
  <si>
    <t xml:space="preserve">    其中：地方政府性基金调入专项收入</t>
  </si>
  <si>
    <t xml:space="preserve">  地方政府专项债务还本支出</t>
  </si>
  <si>
    <t xml:space="preserve">  地方政府专项债务收入</t>
  </si>
  <si>
    <t xml:space="preserve">  地方政府专项债务转贷支出</t>
  </si>
  <si>
    <t xml:space="preserve">  地方政府专项债务转贷收入</t>
  </si>
  <si>
    <t>表十</t>
  </si>
  <si>
    <t>2022年政府性基金调入专项收入预算表</t>
  </si>
  <si>
    <t>表十一</t>
  </si>
  <si>
    <t>2022年政府性基金预算支出资金来源表</t>
  </si>
  <si>
    <t>当年预算收入安排</t>
  </si>
  <si>
    <t>转移支付收入安排</t>
  </si>
  <si>
    <t>上年结余</t>
  </si>
  <si>
    <t xml:space="preserve">    污水处理费安排的支出</t>
  </si>
  <si>
    <t xml:space="preserve">    大中型水库库区基金对应专项债务收入安排的支出</t>
  </si>
  <si>
    <t xml:space="preserve">    国家重大水利工程建设基金对应专项债务收入安排的支出</t>
  </si>
  <si>
    <t xml:space="preserve">表十二 </t>
  </si>
  <si>
    <t>2022年国有资本经营预算收支表</t>
  </si>
  <si>
    <t>收          入</t>
  </si>
  <si>
    <t>支          出</t>
  </si>
  <si>
    <t>项        目</t>
  </si>
  <si>
    <t>行次</t>
  </si>
  <si>
    <t>执行数</t>
  </si>
  <si>
    <t>省本级</t>
  </si>
  <si>
    <t>地市级及以下</t>
  </si>
  <si>
    <t>栏次</t>
  </si>
  <si>
    <t>1</t>
  </si>
  <si>
    <t>2</t>
  </si>
  <si>
    <t>3</t>
  </si>
  <si>
    <t>4</t>
  </si>
  <si>
    <t>5</t>
  </si>
  <si>
    <t>6</t>
  </si>
  <si>
    <t>一、利润收入</t>
  </si>
  <si>
    <t>一、解决历史遗留问题及改革成本支出</t>
  </si>
  <si>
    <t>11</t>
  </si>
  <si>
    <t>二、股利、股息收入</t>
  </si>
  <si>
    <t>二、国有企业资本金注入</t>
  </si>
  <si>
    <t>12</t>
  </si>
  <si>
    <t>三、产权转让收入</t>
  </si>
  <si>
    <t>三、国有企业政策性补贴</t>
  </si>
  <si>
    <t>13</t>
  </si>
  <si>
    <t>四、清算收入</t>
  </si>
  <si>
    <t>四、其他国有资本经营预算支出</t>
  </si>
  <si>
    <t>14</t>
  </si>
  <si>
    <t>五、其他国有资本经营预算收入</t>
  </si>
  <si>
    <t>本年收入合计</t>
  </si>
  <si>
    <t>本年支出合计</t>
  </si>
  <si>
    <t>15</t>
  </si>
  <si>
    <t>国有资本经营预算转移支付收入</t>
  </si>
  <si>
    <t>7</t>
  </si>
  <si>
    <t>国有资本经营预算转移支付支出</t>
  </si>
  <si>
    <t>16</t>
  </si>
  <si>
    <t>国有资本经营预算上解收入</t>
  </si>
  <si>
    <t>8</t>
  </si>
  <si>
    <t>国有资本经营预算上解支出</t>
  </si>
  <si>
    <t>17</t>
  </si>
  <si>
    <t>国有资本经营预算上年结余收入</t>
  </si>
  <si>
    <t>9</t>
  </si>
  <si>
    <t>国有资本经营预算调出资金</t>
  </si>
  <si>
    <t>18</t>
  </si>
  <si>
    <t>国有资本经营预算年终结余</t>
  </si>
  <si>
    <t>19</t>
  </si>
  <si>
    <t>收 入 总 计</t>
  </si>
  <si>
    <t>10</t>
  </si>
  <si>
    <t>支 出 总 计</t>
  </si>
  <si>
    <t>20</t>
  </si>
  <si>
    <t>注：以上项目以2022年政府收支分类科目为准。在“解决历史遗留问题及改革成本支出”（22301款）科目下增设“金融企业改革性支出”（2230109项）科目，在“国有企业资本金注入”（22302款）科目下增设“金融企业资本性支出”（2230208项）科目，相应删除“金融国有资本经营预算支出”（22304款）科目及其项级科目。</t>
  </si>
  <si>
    <t>表十三</t>
  </si>
  <si>
    <t>2022年国有资本经营预算收入表</t>
  </si>
  <si>
    <t>科目编码</t>
  </si>
  <si>
    <t>科目名称/企业</t>
  </si>
  <si>
    <t>2021年执行数</t>
  </si>
  <si>
    <t>2022年预算数</t>
  </si>
  <si>
    <t>预算数为执行数的%</t>
  </si>
  <si>
    <t>1030601</t>
  </si>
  <si>
    <t/>
  </si>
  <si>
    <t>1030602</t>
  </si>
  <si>
    <t>1030603</t>
  </si>
  <si>
    <t>1030604</t>
  </si>
  <si>
    <t>1030698</t>
  </si>
  <si>
    <t>注：以上科目以2022年政府收支科目为准。</t>
  </si>
  <si>
    <t>表十四</t>
  </si>
  <si>
    <t>2022年国有资本经营预算支出表</t>
  </si>
  <si>
    <t>科目名称</t>
  </si>
  <si>
    <t>资本性支出</t>
  </si>
  <si>
    <t xml:space="preserve">费用性支出 </t>
  </si>
  <si>
    <t xml:space="preserve">一、国有资本经营预算支出 </t>
  </si>
  <si>
    <t>注：以上科目以2022年政府收支分类科目为准。在“解决历史遗留问题及改革成本支出”（22301款）科目下增设“金融企业改革性支出”（2230109项）科目，在“国有企业资本金注入”（22302款）科目下增设“金融企业资本性支出”（2230208项）科目，相应删除“金融国有资本经营预算支出”（22304款）科目及其项级科目。</t>
  </si>
  <si>
    <t>表十五</t>
  </si>
  <si>
    <t>2022年国有资本经营预算基础信息表</t>
  </si>
  <si>
    <t>项   目</t>
  </si>
  <si>
    <t>一、实施范围</t>
  </si>
  <si>
    <t>预算单位户数</t>
  </si>
  <si>
    <t>国有及国有控、参股企业户数（法人企业）</t>
  </si>
  <si>
    <t xml:space="preserve">    其中：纳入预算实施范围企业户数（法人企业）</t>
  </si>
  <si>
    <t>是否包括金融企业</t>
  </si>
  <si>
    <t>是否包括文化企业</t>
  </si>
  <si>
    <t>是否包括部门所属企业</t>
  </si>
  <si>
    <t>是否包括事业单位出资企业</t>
  </si>
  <si>
    <t>二、主要财务指标</t>
  </si>
  <si>
    <t>（一）国有及国有控、参股企业</t>
  </si>
  <si>
    <t>资产总额合计</t>
  </si>
  <si>
    <t>负债总额合计</t>
  </si>
  <si>
    <t>所有者权益合计</t>
  </si>
  <si>
    <t>利润总额合计</t>
  </si>
  <si>
    <t>净利润合计</t>
  </si>
  <si>
    <t>归属于母公司所有者净利润合计</t>
  </si>
  <si>
    <t>（二）纳入预算实施范围企业</t>
  </si>
  <si>
    <t>21</t>
  </si>
  <si>
    <t>22</t>
  </si>
  <si>
    <t>23</t>
  </si>
  <si>
    <t>三、国有资本收益情况</t>
  </si>
  <si>
    <t>24</t>
  </si>
  <si>
    <t>比例类型（单一比例/分类比例）</t>
  </si>
  <si>
    <t>25</t>
  </si>
  <si>
    <t>比例数值</t>
  </si>
  <si>
    <t>26</t>
  </si>
  <si>
    <t>四、编报情况</t>
  </si>
  <si>
    <t>27</t>
  </si>
  <si>
    <t>上报级次（人大/政府）</t>
  </si>
  <si>
    <t>28</t>
  </si>
  <si>
    <t>上报起始年</t>
  </si>
  <si>
    <t>29</t>
  </si>
  <si>
    <t>注：以上项目以2022年政府收支分类科目为准。</t>
  </si>
</sst>
</file>

<file path=xl/styles.xml><?xml version="1.0" encoding="utf-8"?>
<styleSheet xmlns="http://schemas.openxmlformats.org/spreadsheetml/2006/main">
  <numFmts count="6">
    <numFmt numFmtId="176" formatCode="0.0_ "/>
    <numFmt numFmtId="177" formatCode="#,##0.00_ "/>
    <numFmt numFmtId="178" formatCode="0.00_ "/>
    <numFmt numFmtId="179" formatCode="#,##0_ "/>
    <numFmt numFmtId="180" formatCode="0_ "/>
    <numFmt numFmtId="181" formatCode="#,##0_ ;[Red]\-#,##0\ "/>
  </numFmts>
  <fonts count="21">
    <font>
      <sz val="12"/>
      <name val="宋体"/>
      <charset val="134"/>
    </font>
    <font>
      <b/>
      <sz val="16"/>
      <name val="黑体"/>
      <charset val="134"/>
    </font>
    <font>
      <sz val="11"/>
      <name val="宋体"/>
      <charset val="134"/>
      <scheme val="minor"/>
    </font>
    <font>
      <sz val="12"/>
      <name val="黑体"/>
      <charset val="134"/>
    </font>
    <font>
      <b/>
      <sz val="18"/>
      <name val="黑体"/>
      <charset val="134"/>
    </font>
    <font>
      <sz val="11"/>
      <color indexed="8"/>
      <name val="宋体"/>
      <charset val="134"/>
      <scheme val="minor"/>
    </font>
    <font>
      <b/>
      <sz val="14"/>
      <name val="黑体"/>
      <charset val="134"/>
    </font>
    <font>
      <b/>
      <sz val="11"/>
      <name val="宋体"/>
      <charset val="134"/>
      <scheme val="minor"/>
    </font>
    <font>
      <sz val="11"/>
      <name val="宋体"/>
      <charset val="134"/>
    </font>
    <font>
      <b/>
      <sz val="11"/>
      <name val="宋体"/>
      <charset val="134"/>
    </font>
    <font>
      <b/>
      <sz val="11"/>
      <color indexed="8"/>
      <name val="宋体"/>
      <charset val="134"/>
    </font>
    <font>
      <sz val="11"/>
      <color indexed="8"/>
      <name val="宋体"/>
      <charset val="134"/>
    </font>
    <font>
      <sz val="11"/>
      <color rgb="FFFF0000"/>
      <name val="宋体"/>
      <charset val="134"/>
      <scheme val="minor"/>
    </font>
    <font>
      <sz val="10"/>
      <name val="宋体"/>
      <charset val="134"/>
    </font>
    <font>
      <sz val="9"/>
      <name val="宋体"/>
      <charset val="134"/>
    </font>
    <font>
      <sz val="9"/>
      <color rgb="FFFF0000"/>
      <name val="宋体"/>
      <charset val="134"/>
    </font>
    <font>
      <sz val="11"/>
      <color theme="1"/>
      <name val="宋体"/>
      <charset val="134"/>
      <scheme val="minor"/>
    </font>
    <font>
      <sz val="12"/>
      <name val="Times New Roman"/>
      <family val="1"/>
    </font>
    <font>
      <sz val="16"/>
      <name val="黑体"/>
      <charset val="134"/>
    </font>
    <font>
      <sz val="11"/>
      <color indexed="10"/>
      <name val="宋体"/>
      <charset val="134"/>
    </font>
    <font>
      <sz val="12"/>
      <name val="宋体"/>
      <charset val="134"/>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indexed="22"/>
        <bgColor indexed="64"/>
      </patternFill>
    </fill>
    <fill>
      <patternFill patternType="solid">
        <fgColor theme="7" tint="0.39994506668294322"/>
        <bgColor indexed="64"/>
      </patternFill>
    </fill>
    <fill>
      <patternFill patternType="solid">
        <fgColor rgb="FFFF0000"/>
        <bgColor indexed="64"/>
      </patternFill>
    </fill>
    <fill>
      <patternFill patternType="solid">
        <fgColor rgb="FFFFFF0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s>
  <cellStyleXfs count="13">
    <xf numFmtId="0" fontId="0" fillId="0" borderId="0"/>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20" fillId="0" borderId="0"/>
    <xf numFmtId="0" fontId="20" fillId="0" borderId="0"/>
    <xf numFmtId="0" fontId="20" fillId="0" borderId="0"/>
    <xf numFmtId="0" fontId="20" fillId="0" borderId="0">
      <alignment vertical="center"/>
    </xf>
    <xf numFmtId="0" fontId="14" fillId="0" borderId="0"/>
    <xf numFmtId="0" fontId="20" fillId="0" borderId="0"/>
    <xf numFmtId="0" fontId="20" fillId="0" borderId="0">
      <alignment vertical="center"/>
    </xf>
    <xf numFmtId="0" fontId="20" fillId="0" borderId="0"/>
    <xf numFmtId="0" fontId="20" fillId="0" borderId="0">
      <alignment vertical="center"/>
    </xf>
    <xf numFmtId="0" fontId="20" fillId="0" borderId="0">
      <alignment vertical="center"/>
    </xf>
  </cellStyleXfs>
  <cellXfs count="333">
    <xf numFmtId="0" fontId="0" fillId="0" borderId="0" xfId="0"/>
    <xf numFmtId="0" fontId="1" fillId="2" borderId="0" xfId="0" applyFont="1" applyFill="1" applyBorder="1" applyAlignment="1"/>
    <xf numFmtId="0" fontId="2" fillId="2" borderId="0" xfId="0" applyFont="1" applyFill="1" applyBorder="1" applyAlignment="1"/>
    <xf numFmtId="0" fontId="3" fillId="2" borderId="0" xfId="0" applyFont="1" applyFill="1" applyBorder="1" applyAlignment="1"/>
    <xf numFmtId="0" fontId="2" fillId="2" borderId="0" xfId="0" applyFont="1" applyFill="1" applyBorder="1" applyAlignment="1">
      <alignment horizontal="right" vertical="center"/>
    </xf>
    <xf numFmtId="0" fontId="5" fillId="2" borderId="1" xfId="0" applyFont="1" applyFill="1" applyBorder="1" applyAlignment="1">
      <alignment horizontal="center" vertical="center"/>
    </xf>
    <xf numFmtId="0" fontId="5" fillId="2" borderId="1" xfId="0" applyFont="1" applyFill="1" applyBorder="1" applyAlignment="1">
      <alignment vertical="center"/>
    </xf>
    <xf numFmtId="0" fontId="5" fillId="2" borderId="1" xfId="0" applyFont="1" applyFill="1" applyBorder="1" applyAlignment="1">
      <alignment horizontal="left" vertical="center"/>
    </xf>
    <xf numFmtId="179" fontId="5" fillId="2" borderId="1" xfId="0" applyNumberFormat="1" applyFont="1" applyFill="1" applyBorder="1" applyAlignment="1">
      <alignment horizontal="right" vertical="center"/>
    </xf>
    <xf numFmtId="49" fontId="5" fillId="2" borderId="1" xfId="0" applyNumberFormat="1" applyFont="1" applyFill="1" applyBorder="1" applyAlignment="1">
      <alignment horizontal="right" vertical="center"/>
    </xf>
    <xf numFmtId="0" fontId="5" fillId="2" borderId="1" xfId="0" applyFont="1" applyFill="1" applyBorder="1" applyAlignment="1">
      <alignment horizontal="right" vertical="center"/>
    </xf>
    <xf numFmtId="177" fontId="5" fillId="2" borderId="1" xfId="0" applyNumberFormat="1" applyFont="1" applyFill="1" applyBorder="1" applyAlignment="1">
      <alignment horizontal="right" vertical="center"/>
    </xf>
    <xf numFmtId="0" fontId="5" fillId="2" borderId="1" xfId="0" applyFont="1" applyFill="1" applyBorder="1" applyAlignment="1">
      <alignment horizontal="center" vertical="center" wrapText="1"/>
    </xf>
    <xf numFmtId="177" fontId="5" fillId="3" borderId="1" xfId="0" applyNumberFormat="1" applyFont="1" applyFill="1" applyBorder="1" applyAlignment="1">
      <alignment horizontal="right" vertical="center"/>
    </xf>
    <xf numFmtId="49" fontId="5" fillId="2" borderId="1" xfId="0" applyNumberFormat="1" applyFont="1" applyFill="1" applyBorder="1" applyAlignment="1">
      <alignment horizontal="left" vertical="center"/>
    </xf>
    <xf numFmtId="9" fontId="5" fillId="3" borderId="1" xfId="1" applyFont="1" applyFill="1" applyBorder="1" applyAlignment="1">
      <alignment horizontal="right" vertical="center"/>
    </xf>
    <xf numFmtId="178" fontId="5" fillId="2" borderId="1" xfId="0" applyNumberFormat="1" applyFont="1" applyFill="1" applyBorder="1" applyAlignment="1">
      <alignment horizontal="right" vertical="center"/>
    </xf>
    <xf numFmtId="0" fontId="2" fillId="2" borderId="0" xfId="0" applyFont="1" applyFill="1" applyBorder="1" applyAlignment="1">
      <alignment wrapText="1"/>
    </xf>
    <xf numFmtId="0" fontId="1" fillId="2" borderId="0" xfId="0" applyFont="1" applyFill="1" applyAlignment="1">
      <alignment vertical="center"/>
    </xf>
    <xf numFmtId="0" fontId="7"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vertical="center" wrapText="1"/>
    </xf>
    <xf numFmtId="0" fontId="3" fillId="2" borderId="0" xfId="0" applyFont="1" applyFill="1" applyAlignment="1">
      <alignment vertical="center"/>
    </xf>
    <xf numFmtId="0" fontId="2" fillId="2" borderId="0" xfId="0" applyFont="1" applyFill="1" applyAlignment="1">
      <alignment horizontal="right" vertical="center" wrapText="1"/>
    </xf>
    <xf numFmtId="3" fontId="2" fillId="3" borderId="1" xfId="0" applyNumberFormat="1" applyFont="1" applyFill="1" applyBorder="1" applyAlignment="1" applyProtection="1">
      <alignment vertical="center"/>
    </xf>
    <xf numFmtId="177" fontId="8" fillId="4" borderId="1" xfId="0" applyNumberFormat="1" applyFont="1" applyFill="1" applyBorder="1" applyAlignment="1">
      <alignment vertical="center"/>
    </xf>
    <xf numFmtId="3" fontId="2" fillId="2" borderId="1" xfId="0" applyNumberFormat="1" applyFont="1" applyFill="1" applyBorder="1" applyAlignment="1" applyProtection="1">
      <alignment horizontal="left" vertical="center"/>
    </xf>
    <xf numFmtId="177" fontId="8" fillId="0" borderId="1" xfId="8" applyNumberFormat="1" applyFont="1" applyFill="1" applyBorder="1" applyAlignment="1">
      <alignment vertical="center"/>
    </xf>
    <xf numFmtId="3" fontId="2" fillId="2" borderId="1" xfId="0" applyNumberFormat="1" applyFont="1" applyFill="1" applyBorder="1" applyAlignment="1" applyProtection="1">
      <alignment vertical="center"/>
    </xf>
    <xf numFmtId="0" fontId="2" fillId="2" borderId="1" xfId="0" applyFont="1" applyFill="1" applyBorder="1" applyAlignment="1">
      <alignment horizontal="left" vertical="center"/>
    </xf>
    <xf numFmtId="0" fontId="2" fillId="2" borderId="1" xfId="9" applyFont="1" applyFill="1" applyBorder="1" applyAlignment="1">
      <alignment vertical="center" wrapText="1"/>
    </xf>
    <xf numFmtId="3" fontId="2" fillId="3" borderId="1" xfId="0" applyNumberFormat="1" applyFont="1" applyFill="1" applyBorder="1" applyAlignment="1" applyProtection="1">
      <alignment horizontal="left" vertical="center"/>
    </xf>
    <xf numFmtId="177" fontId="8" fillId="4" borderId="1" xfId="8" applyNumberFormat="1" applyFont="1" applyFill="1" applyBorder="1" applyAlignment="1">
      <alignment vertical="center"/>
    </xf>
    <xf numFmtId="177" fontId="0" fillId="4" borderId="1" xfId="8" applyNumberFormat="1" applyFont="1" applyFill="1" applyBorder="1"/>
    <xf numFmtId="0" fontId="2" fillId="3" borderId="1" xfId="0" applyFont="1" applyFill="1" applyBorder="1" applyAlignment="1">
      <alignment vertical="center"/>
    </xf>
    <xf numFmtId="0" fontId="2" fillId="2" borderId="1" xfId="0" applyFont="1" applyFill="1" applyBorder="1" applyAlignment="1">
      <alignment vertical="center"/>
    </xf>
    <xf numFmtId="177" fontId="0" fillId="0" borderId="1" xfId="8" applyNumberFormat="1" applyFont="1" applyFill="1" applyBorder="1"/>
    <xf numFmtId="0" fontId="7" fillId="3" borderId="1" xfId="0" applyFont="1" applyFill="1" applyBorder="1" applyAlignment="1">
      <alignment horizontal="distributed" vertical="center"/>
    </xf>
    <xf numFmtId="177" fontId="3" fillId="3" borderId="1" xfId="7" applyNumberFormat="1" applyFont="1" applyFill="1" applyBorder="1" applyAlignment="1" applyProtection="1">
      <alignment horizontal="distributed" vertical="center"/>
    </xf>
    <xf numFmtId="177" fontId="2" fillId="2" borderId="0" xfId="0" applyNumberFormat="1" applyFont="1" applyFill="1" applyAlignment="1">
      <alignment vertical="center"/>
    </xf>
    <xf numFmtId="0" fontId="1" fillId="2" borderId="0" xfId="0" applyNumberFormat="1" applyFont="1" applyFill="1"/>
    <xf numFmtId="0" fontId="2" fillId="2" borderId="0" xfId="0" applyNumberFormat="1" applyFont="1" applyFill="1"/>
    <xf numFmtId="0" fontId="2" fillId="2" borderId="0" xfId="0" applyNumberFormat="1" applyFont="1" applyFill="1" applyAlignment="1">
      <alignment wrapText="1"/>
    </xf>
    <xf numFmtId="0" fontId="2" fillId="2" borderId="0" xfId="0" applyNumberFormat="1" applyFont="1" applyFill="1" applyBorder="1"/>
    <xf numFmtId="0" fontId="3" fillId="2" borderId="0" xfId="0" applyNumberFormat="1" applyFont="1" applyFill="1"/>
    <xf numFmtId="0" fontId="1" fillId="2" borderId="0" xfId="0" applyNumberFormat="1" applyFont="1" applyFill="1" applyBorder="1"/>
    <xf numFmtId="0" fontId="2" fillId="2" borderId="0" xfId="0" applyNumberFormat="1" applyFont="1" applyFill="1" applyBorder="1" applyAlignment="1">
      <alignment wrapText="1"/>
    </xf>
    <xf numFmtId="0" fontId="2" fillId="2" borderId="0" xfId="0" applyNumberFormat="1" applyFont="1" applyFill="1" applyBorder="1" applyAlignment="1">
      <alignment horizontal="right" wrapText="1"/>
    </xf>
    <xf numFmtId="0" fontId="7" fillId="2" borderId="1" xfId="0" applyNumberFormat="1" applyFont="1" applyFill="1" applyBorder="1" applyAlignment="1">
      <alignment horizontal="center" vertical="center" wrapText="1"/>
    </xf>
    <xf numFmtId="0" fontId="9" fillId="2" borderId="1" xfId="9" applyNumberFormat="1" applyFont="1" applyFill="1" applyBorder="1" applyAlignment="1">
      <alignment horizontal="center" vertical="center" wrapText="1"/>
    </xf>
    <xf numFmtId="0" fontId="2" fillId="2" borderId="1" xfId="0" applyNumberFormat="1" applyFont="1" applyFill="1" applyBorder="1" applyAlignment="1" applyProtection="1">
      <alignment vertical="center"/>
    </xf>
    <xf numFmtId="0" fontId="2" fillId="2" borderId="1" xfId="0" applyNumberFormat="1" applyFont="1" applyFill="1" applyBorder="1" applyAlignment="1">
      <alignment wrapText="1"/>
    </xf>
    <xf numFmtId="9" fontId="2" fillId="3" borderId="1" xfId="1" applyFont="1" applyFill="1" applyBorder="1" applyAlignment="1" applyProtection="1">
      <alignment vertical="center"/>
    </xf>
    <xf numFmtId="0" fontId="2" fillId="2" borderId="1" xfId="7" applyNumberFormat="1" applyFont="1" applyFill="1" applyBorder="1" applyAlignment="1" applyProtection="1">
      <alignment horizontal="distributed" vertical="center" wrapText="1"/>
    </xf>
    <xf numFmtId="0" fontId="2" fillId="2" borderId="1" xfId="0" applyNumberFormat="1" applyFont="1" applyFill="1" applyBorder="1" applyAlignment="1">
      <alignment vertical="center"/>
    </xf>
    <xf numFmtId="0" fontId="2" fillId="2" borderId="1" xfId="0" applyNumberFormat="1" applyFont="1" applyFill="1" applyBorder="1" applyAlignment="1">
      <alignment vertical="center" wrapText="1"/>
    </xf>
    <xf numFmtId="0" fontId="7" fillId="2" borderId="1" xfId="0" applyNumberFormat="1" applyFont="1" applyFill="1" applyBorder="1" applyAlignment="1">
      <alignment horizontal="distributed" vertical="center"/>
    </xf>
    <xf numFmtId="0" fontId="1" fillId="2" borderId="0" xfId="0" applyNumberFormat="1" applyFont="1" applyFill="1" applyAlignment="1">
      <alignment vertical="center"/>
    </xf>
    <xf numFmtId="0" fontId="2" fillId="2" borderId="0" xfId="0" applyNumberFormat="1" applyFont="1" applyFill="1" applyAlignment="1">
      <alignment vertical="center" wrapText="1"/>
    </xf>
    <xf numFmtId="0" fontId="7" fillId="2" borderId="0" xfId="0" applyNumberFormat="1" applyFont="1" applyFill="1" applyAlignment="1">
      <alignment vertical="center"/>
    </xf>
    <xf numFmtId="0" fontId="2" fillId="2" borderId="0" xfId="0" applyNumberFormat="1" applyFont="1" applyFill="1" applyAlignment="1">
      <alignment vertical="center"/>
    </xf>
    <xf numFmtId="0" fontId="2" fillId="2" borderId="0" xfId="0" applyNumberFormat="1" applyFont="1" applyFill="1" applyAlignment="1">
      <alignment horizontal="center" vertical="center"/>
    </xf>
    <xf numFmtId="0" fontId="3" fillId="2" borderId="0" xfId="0" applyNumberFormat="1" applyFont="1" applyFill="1" applyAlignment="1">
      <alignment vertical="center"/>
    </xf>
    <xf numFmtId="0" fontId="3" fillId="2" borderId="0" xfId="0" applyNumberFormat="1" applyFont="1" applyFill="1" applyAlignment="1">
      <alignment horizontal="center" vertical="center"/>
    </xf>
    <xf numFmtId="0" fontId="7" fillId="2" borderId="1" xfId="0" applyNumberFormat="1" applyFont="1" applyFill="1" applyBorder="1" applyAlignment="1">
      <alignment horizontal="center" vertical="center"/>
    </xf>
    <xf numFmtId="0" fontId="2"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vertical="center"/>
    </xf>
    <xf numFmtId="0" fontId="2" fillId="3" borderId="1" xfId="0" applyNumberFormat="1" applyFont="1" applyFill="1" applyBorder="1" applyAlignment="1">
      <alignment horizontal="center" vertical="center"/>
    </xf>
    <xf numFmtId="0" fontId="2" fillId="3" borderId="1"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left" vertical="center"/>
    </xf>
    <xf numFmtId="0" fontId="2" fillId="2" borderId="1" xfId="0" applyNumberFormat="1" applyFont="1" applyFill="1" applyBorder="1" applyAlignment="1">
      <alignment horizontal="center" vertical="center"/>
    </xf>
    <xf numFmtId="0" fontId="2" fillId="2" borderId="1" xfId="9" applyNumberFormat="1" applyFont="1" applyFill="1" applyBorder="1" applyAlignment="1">
      <alignment vertical="center" wrapText="1"/>
    </xf>
    <xf numFmtId="0" fontId="2" fillId="2" borderId="1" xfId="0" applyNumberFormat="1" applyFont="1" applyFill="1" applyBorder="1" applyAlignment="1">
      <alignment horizontal="left" vertical="center"/>
    </xf>
    <xf numFmtId="0" fontId="7" fillId="2" borderId="1" xfId="0" applyNumberFormat="1" applyFont="1" applyFill="1" applyBorder="1" applyAlignment="1">
      <alignment vertical="center"/>
    </xf>
    <xf numFmtId="0" fontId="2" fillId="2" borderId="1" xfId="0" applyNumberFormat="1" applyFont="1" applyFill="1" applyBorder="1" applyAlignment="1">
      <alignment horizontal="left" vertical="center" indent="2"/>
    </xf>
    <xf numFmtId="0" fontId="2" fillId="2" borderId="0" xfId="0" applyNumberFormat="1" applyFont="1" applyFill="1" applyAlignment="1">
      <alignment horizontal="right" vertical="center"/>
    </xf>
    <xf numFmtId="0" fontId="8" fillId="0" borderId="1" xfId="0" applyFont="1" applyFill="1" applyBorder="1" applyAlignment="1">
      <alignment horizontal="center" vertical="center"/>
    </xf>
    <xf numFmtId="0" fontId="2" fillId="3" borderId="1" xfId="9" applyNumberFormat="1" applyFont="1" applyFill="1" applyBorder="1" applyAlignment="1">
      <alignment vertical="center" wrapText="1"/>
    </xf>
    <xf numFmtId="0" fontId="2" fillId="3" borderId="1" xfId="0" applyNumberFormat="1" applyFont="1" applyFill="1" applyBorder="1" applyAlignment="1">
      <alignment horizontal="left" vertical="center"/>
    </xf>
    <xf numFmtId="0" fontId="2" fillId="2" borderId="1" xfId="0" applyNumberFormat="1" applyFont="1" applyFill="1" applyBorder="1" applyAlignment="1">
      <alignment horizontal="left" vertical="center" indent="3"/>
    </xf>
    <xf numFmtId="0" fontId="7" fillId="3" borderId="1" xfId="0" applyNumberFormat="1" applyFont="1" applyFill="1" applyBorder="1" applyAlignment="1">
      <alignment horizontal="distributed" vertical="center"/>
    </xf>
    <xf numFmtId="0" fontId="7" fillId="3" borderId="1" xfId="0" applyNumberFormat="1" applyFont="1" applyFill="1" applyBorder="1" applyAlignment="1">
      <alignment horizontal="center" vertical="center"/>
    </xf>
    <xf numFmtId="0" fontId="7" fillId="3" borderId="1" xfId="0" applyNumberFormat="1" applyFont="1" applyFill="1" applyBorder="1" applyAlignment="1">
      <alignment vertical="center"/>
    </xf>
    <xf numFmtId="0" fontId="2" fillId="2" borderId="1" xfId="0" applyNumberFormat="1" applyFont="1" applyFill="1" applyBorder="1" applyAlignment="1" applyProtection="1">
      <alignment vertical="center"/>
      <protection locked="0"/>
    </xf>
    <xf numFmtId="0" fontId="2" fillId="2" borderId="1" xfId="0" applyNumberFormat="1" applyFont="1" applyFill="1" applyBorder="1" applyAlignment="1" applyProtection="1">
      <alignment horizontal="center" vertical="center"/>
      <protection locked="0"/>
    </xf>
    <xf numFmtId="0" fontId="0" fillId="2" borderId="0" xfId="9" applyNumberFormat="1" applyFont="1" applyFill="1" applyAlignment="1">
      <alignment vertical="center"/>
    </xf>
    <xf numFmtId="0" fontId="3" fillId="2" borderId="0" xfId="9" applyNumberFormat="1" applyFont="1" applyFill="1" applyAlignment="1">
      <alignment vertical="center"/>
    </xf>
    <xf numFmtId="0" fontId="8" fillId="2" borderId="0" xfId="9" applyNumberFormat="1" applyFont="1" applyFill="1" applyAlignment="1">
      <alignment vertical="center"/>
    </xf>
    <xf numFmtId="0" fontId="9" fillId="2" borderId="0" xfId="11" applyNumberFormat="1" applyFont="1" applyFill="1" applyAlignment="1"/>
    <xf numFmtId="0" fontId="0" fillId="2" borderId="0" xfId="11" applyNumberFormat="1" applyFont="1" applyFill="1" applyAlignment="1"/>
    <xf numFmtId="0" fontId="0" fillId="2" borderId="0" xfId="11" applyNumberFormat="1" applyFont="1" applyFill="1" applyAlignment="1">
      <alignment horizontal="center"/>
    </xf>
    <xf numFmtId="0" fontId="0" fillId="2" borderId="0" xfId="11" applyNumberFormat="1" applyFont="1" applyFill="1" applyAlignment="1">
      <alignment wrapText="1"/>
    </xf>
    <xf numFmtId="0" fontId="20" fillId="2" borderId="0" xfId="11" applyNumberFormat="1" applyFill="1" applyAlignment="1"/>
    <xf numFmtId="0" fontId="0" fillId="2" borderId="0" xfId="9" applyNumberFormat="1" applyFont="1" applyFill="1" applyAlignment="1">
      <alignment vertical="center" wrapText="1"/>
    </xf>
    <xf numFmtId="0" fontId="8" fillId="2" borderId="0" xfId="9" applyNumberFormat="1" applyFont="1" applyFill="1" applyAlignment="1">
      <alignment horizontal="center" vertical="center"/>
    </xf>
    <xf numFmtId="0" fontId="9" fillId="2" borderId="1" xfId="9" applyNumberFormat="1" applyFont="1" applyFill="1" applyBorder="1" applyAlignment="1">
      <alignment horizontal="center" vertical="center"/>
    </xf>
    <xf numFmtId="177" fontId="11" fillId="2" borderId="11" xfId="0" applyNumberFormat="1" applyFont="1" applyFill="1" applyBorder="1" applyAlignment="1">
      <alignment horizontal="center" vertical="center"/>
    </xf>
    <xf numFmtId="177" fontId="9" fillId="2" borderId="11" xfId="9" applyNumberFormat="1" applyFont="1" applyFill="1" applyBorder="1" applyAlignment="1">
      <alignment horizontal="center" vertical="center" wrapText="1"/>
    </xf>
    <xf numFmtId="177" fontId="9" fillId="2" borderId="1" xfId="9" applyNumberFormat="1" applyFont="1" applyFill="1" applyBorder="1" applyAlignment="1">
      <alignment horizontal="center" vertical="center"/>
    </xf>
    <xf numFmtId="0" fontId="10" fillId="2" borderId="1" xfId="0" applyNumberFormat="1" applyFont="1" applyFill="1" applyBorder="1" applyAlignment="1">
      <alignment horizontal="left" vertical="center" wrapText="1" shrinkToFit="1"/>
    </xf>
    <xf numFmtId="177" fontId="10" fillId="3" borderId="11" xfId="0" applyNumberFormat="1" applyFont="1" applyFill="1" applyBorder="1" applyAlignment="1">
      <alignment horizontal="center" vertical="center" wrapText="1" shrinkToFit="1"/>
    </xf>
    <xf numFmtId="177" fontId="10" fillId="3" borderId="11" xfId="0" applyNumberFormat="1" applyFont="1" applyFill="1" applyBorder="1" applyAlignment="1">
      <alignment horizontal="left" vertical="center" wrapText="1" shrinkToFit="1"/>
    </xf>
    <xf numFmtId="177" fontId="11" fillId="2" borderId="11" xfId="0" applyNumberFormat="1" applyFont="1" applyFill="1" applyBorder="1" applyAlignment="1">
      <alignment horizontal="center" vertical="center" wrapText="1" shrinkToFit="1"/>
    </xf>
    <xf numFmtId="177" fontId="9" fillId="3" borderId="10" xfId="11" applyNumberFormat="1" applyFont="1" applyFill="1" applyBorder="1" applyAlignment="1" applyProtection="1">
      <alignment horizontal="center" vertical="center"/>
    </xf>
    <xf numFmtId="0" fontId="1" fillId="2" borderId="0" xfId="10" applyFont="1" applyFill="1"/>
    <xf numFmtId="0" fontId="2" fillId="2" borderId="0" xfId="10" applyFont="1" applyFill="1"/>
    <xf numFmtId="0" fontId="12" fillId="2" borderId="0" xfId="10" applyFont="1" applyFill="1"/>
    <xf numFmtId="0" fontId="1" fillId="2" borderId="0" xfId="10" applyNumberFormat="1" applyFont="1" applyFill="1" applyAlignment="1" applyProtection="1">
      <alignment vertical="center"/>
    </xf>
    <xf numFmtId="0" fontId="1" fillId="2" borderId="0" xfId="10" applyNumberFormat="1" applyFont="1" applyFill="1" applyAlignment="1" applyProtection="1">
      <alignment horizontal="center" vertical="center"/>
    </xf>
    <xf numFmtId="0" fontId="2" fillId="2" borderId="0" xfId="10" applyNumberFormat="1" applyFont="1" applyFill="1" applyAlignment="1" applyProtection="1">
      <alignment horizontal="right" vertical="center"/>
    </xf>
    <xf numFmtId="0" fontId="7" fillId="2" borderId="1" xfId="10" applyNumberFormat="1" applyFont="1" applyFill="1" applyBorder="1" applyAlignment="1" applyProtection="1">
      <alignment horizontal="center" vertical="center" wrapText="1"/>
    </xf>
    <xf numFmtId="0" fontId="2" fillId="2" borderId="1" xfId="10" applyNumberFormat="1" applyFont="1" applyFill="1" applyBorder="1" applyAlignment="1" applyProtection="1">
      <alignment horizontal="center" vertical="center" wrapText="1"/>
    </xf>
    <xf numFmtId="0" fontId="13" fillId="0" borderId="1" xfId="10" applyFont="1" applyFill="1" applyBorder="1" applyAlignment="1">
      <alignment vertical="center"/>
    </xf>
    <xf numFmtId="3" fontId="14" fillId="4" borderId="1" xfId="10" applyNumberFormat="1" applyFont="1" applyFill="1" applyBorder="1" applyAlignment="1" applyProtection="1">
      <alignment horizontal="right" vertical="center"/>
    </xf>
    <xf numFmtId="3" fontId="14" fillId="0" borderId="1" xfId="10" applyNumberFormat="1" applyFont="1" applyFill="1" applyBorder="1" applyAlignment="1" applyProtection="1">
      <alignment horizontal="right" vertical="center"/>
    </xf>
    <xf numFmtId="3" fontId="14" fillId="3" borderId="1" xfId="10" applyNumberFormat="1" applyFont="1" applyFill="1" applyBorder="1" applyAlignment="1" applyProtection="1">
      <alignment vertical="center"/>
    </xf>
    <xf numFmtId="0" fontId="14" fillId="0" borderId="1" xfId="10" applyFont="1" applyFill="1" applyBorder="1"/>
    <xf numFmtId="3" fontId="15" fillId="0" borderId="1" xfId="10" applyNumberFormat="1" applyFont="1" applyFill="1" applyBorder="1" applyAlignment="1" applyProtection="1">
      <alignment horizontal="right" vertical="center"/>
    </xf>
    <xf numFmtId="0" fontId="15" fillId="0" borderId="1" xfId="10" applyFont="1" applyFill="1" applyBorder="1"/>
    <xf numFmtId="0" fontId="7" fillId="2" borderId="0" xfId="10" applyNumberFormat="1" applyFont="1" applyFill="1" applyBorder="1" applyAlignment="1" applyProtection="1">
      <alignment horizontal="center" vertical="center"/>
    </xf>
    <xf numFmtId="0" fontId="14" fillId="0" borderId="0" xfId="10" applyFont="1" applyFill="1"/>
    <xf numFmtId="0" fontId="2" fillId="2" borderId="0" xfId="10" applyFont="1" applyFill="1" applyAlignment="1">
      <alignment horizontal="center"/>
    </xf>
    <xf numFmtId="0" fontId="12" fillId="2" borderId="0" xfId="10" applyFont="1" applyFill="1" applyAlignment="1">
      <alignment horizontal="center"/>
    </xf>
    <xf numFmtId="1" fontId="2" fillId="2" borderId="1" xfId="0" applyNumberFormat="1" applyFont="1" applyFill="1" applyBorder="1" applyAlignment="1" applyProtection="1">
      <alignment horizontal="center" vertical="center" wrapText="1"/>
      <protection locked="0"/>
    </xf>
    <xf numFmtId="0" fontId="2" fillId="2" borderId="1" xfId="0" applyNumberFormat="1" applyFont="1" applyFill="1" applyBorder="1" applyAlignment="1" applyProtection="1">
      <alignment horizontal="center" vertical="center" wrapText="1"/>
      <protection locked="0"/>
    </xf>
    <xf numFmtId="3" fontId="2" fillId="2" borderId="1" xfId="0" applyNumberFormat="1" applyFont="1" applyFill="1" applyBorder="1" applyAlignment="1" applyProtection="1">
      <alignment horizontal="center" vertical="center" wrapText="1"/>
      <protection locked="0"/>
    </xf>
    <xf numFmtId="3" fontId="14" fillId="3" borderId="1" xfId="10" applyNumberFormat="1" applyFont="1" applyFill="1" applyBorder="1" applyAlignment="1">
      <alignment vertical="center"/>
    </xf>
    <xf numFmtId="3" fontId="14" fillId="3" borderId="1" xfId="10" applyNumberFormat="1" applyFont="1" applyFill="1" applyBorder="1" applyAlignment="1" applyProtection="1">
      <alignment horizontal="right" vertical="center"/>
    </xf>
    <xf numFmtId="0" fontId="2" fillId="2" borderId="1" xfId="0" applyFont="1" applyFill="1" applyBorder="1" applyAlignment="1" applyProtection="1">
      <alignment horizontal="center" vertical="center" wrapText="1"/>
      <protection locked="0"/>
    </xf>
    <xf numFmtId="0" fontId="2" fillId="2" borderId="1" xfId="10" applyNumberFormat="1" applyFont="1" applyFill="1" applyBorder="1" applyAlignment="1" applyProtection="1">
      <alignment horizontal="centerContinuous" vertical="center" wrapText="1"/>
    </xf>
    <xf numFmtId="0" fontId="2" fillId="2" borderId="2" xfId="10" applyNumberFormat="1" applyFont="1" applyFill="1" applyBorder="1" applyAlignment="1" applyProtection="1">
      <alignment horizontal="center" vertical="center" wrapText="1"/>
    </xf>
    <xf numFmtId="0" fontId="12" fillId="2" borderId="0" xfId="10" applyNumberFormat="1" applyFont="1" applyFill="1" applyAlignment="1" applyProtection="1">
      <alignment horizontal="right" vertical="center"/>
    </xf>
    <xf numFmtId="0" fontId="12" fillId="2" borderId="1" xfId="10" applyNumberFormat="1" applyFont="1" applyFill="1" applyBorder="1" applyAlignment="1" applyProtection="1">
      <alignment horizontal="centerContinuous" vertical="center" wrapText="1"/>
    </xf>
    <xf numFmtId="0" fontId="2" fillId="2" borderId="8" xfId="10" applyNumberFormat="1" applyFont="1" applyFill="1" applyBorder="1" applyAlignment="1" applyProtection="1">
      <alignment horizontal="center" vertical="center" wrapText="1"/>
    </xf>
    <xf numFmtId="0" fontId="2" fillId="2" borderId="0" xfId="0" applyFont="1" applyFill="1" applyBorder="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4" borderId="1" xfId="0" applyFont="1" applyFill="1" applyBorder="1" applyAlignment="1">
      <alignment vertical="center"/>
    </xf>
    <xf numFmtId="0" fontId="8" fillId="2" borderId="1" xfId="0" applyFont="1" applyFill="1" applyBorder="1" applyAlignment="1">
      <alignment vertical="center"/>
    </xf>
    <xf numFmtId="180" fontId="2" fillId="2" borderId="1" xfId="0" applyNumberFormat="1" applyFont="1" applyFill="1" applyBorder="1" applyAlignment="1" applyProtection="1">
      <alignment vertical="center"/>
      <protection locked="0"/>
    </xf>
    <xf numFmtId="0" fontId="2" fillId="2" borderId="0" xfId="0" applyFont="1" applyFill="1" applyAlignment="1">
      <alignment horizontal="center" vertical="center" wrapText="1"/>
    </xf>
    <xf numFmtId="0" fontId="2" fillId="3" borderId="1" xfId="0" applyFont="1" applyFill="1" applyBorder="1" applyAlignment="1">
      <alignment horizontal="left" vertical="center"/>
    </xf>
    <xf numFmtId="0" fontId="0" fillId="3" borderId="1" xfId="0" applyFont="1" applyFill="1" applyBorder="1" applyAlignment="1">
      <alignment horizontal="center" vertical="center"/>
    </xf>
    <xf numFmtId="180" fontId="2" fillId="2" borderId="1" xfId="0" applyNumberFormat="1" applyFont="1" applyFill="1" applyBorder="1" applyAlignment="1" applyProtection="1">
      <alignment horizontal="left" vertical="center"/>
      <protection locked="0"/>
    </xf>
    <xf numFmtId="0" fontId="2" fillId="2" borderId="1" xfId="0" applyFont="1" applyFill="1" applyBorder="1" applyAlignment="1">
      <alignment horizontal="center" vertical="center" wrapText="1"/>
    </xf>
    <xf numFmtId="176" fontId="2" fillId="2" borderId="1" xfId="0" applyNumberFormat="1" applyFont="1" applyFill="1" applyBorder="1" applyAlignment="1" applyProtection="1">
      <alignment horizontal="left" vertical="center"/>
      <protection locked="0"/>
    </xf>
    <xf numFmtId="176" fontId="8" fillId="3" borderId="8" xfId="0" applyNumberFormat="1" applyFont="1" applyFill="1" applyBorder="1" applyAlignment="1" applyProtection="1">
      <alignment horizontal="center" vertical="center"/>
      <protection locked="0"/>
    </xf>
    <xf numFmtId="180" fontId="8" fillId="3" borderId="8" xfId="0" applyNumberFormat="1" applyFont="1" applyFill="1" applyBorder="1" applyAlignment="1" applyProtection="1">
      <alignment horizontal="center" vertical="center"/>
      <protection locked="0"/>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2" fillId="2" borderId="10" xfId="0" applyNumberFormat="1" applyFont="1" applyFill="1" applyBorder="1" applyAlignment="1" applyProtection="1">
      <alignment horizontal="left" vertical="center"/>
      <protection locked="0"/>
    </xf>
    <xf numFmtId="180" fontId="2" fillId="3" borderId="1" xfId="0" applyNumberFormat="1" applyFont="1" applyFill="1" applyBorder="1" applyAlignment="1" applyProtection="1">
      <alignment horizontal="left" vertical="center"/>
      <protection locked="0"/>
    </xf>
    <xf numFmtId="0" fontId="2" fillId="2" borderId="1" xfId="0" applyFont="1" applyFill="1" applyBorder="1" applyAlignment="1">
      <alignment vertical="center" wrapText="1"/>
    </xf>
    <xf numFmtId="0" fontId="0" fillId="3" borderId="1" xfId="0" applyFont="1" applyFill="1" applyBorder="1" applyAlignment="1">
      <alignment vertical="center"/>
    </xf>
    <xf numFmtId="0" fontId="0" fillId="0" borderId="1" xfId="0" applyFont="1" applyFill="1" applyBorder="1" applyAlignment="1">
      <alignment vertical="center"/>
    </xf>
    <xf numFmtId="0" fontId="7" fillId="2" borderId="0" xfId="0" applyFont="1" applyFill="1" applyAlignment="1">
      <alignment horizontal="right" vertical="center" wrapText="1"/>
    </xf>
    <xf numFmtId="0" fontId="8" fillId="3" borderId="8" xfId="0" applyFont="1" applyFill="1" applyBorder="1" applyAlignment="1">
      <alignment horizontal="center" vertical="center"/>
    </xf>
    <xf numFmtId="0" fontId="8" fillId="3" borderId="1" xfId="0" applyFont="1" applyFill="1" applyBorder="1" applyAlignment="1">
      <alignment vertical="center"/>
    </xf>
    <xf numFmtId="0" fontId="8" fillId="3" borderId="1" xfId="0" applyFont="1" applyFill="1" applyBorder="1" applyAlignment="1">
      <alignment horizontal="center" vertical="center"/>
    </xf>
    <xf numFmtId="0" fontId="0" fillId="3" borderId="1" xfId="8" applyFont="1" applyFill="1" applyBorder="1" applyAlignment="1">
      <alignment vertical="center"/>
    </xf>
    <xf numFmtId="0" fontId="0" fillId="3" borderId="1" xfId="8" applyFont="1" applyFill="1" applyBorder="1" applyAlignment="1">
      <alignment horizontal="center" vertical="center"/>
    </xf>
    <xf numFmtId="0" fontId="1" fillId="2" borderId="0" xfId="0" applyNumberFormat="1" applyFont="1" applyFill="1" applyAlignment="1" applyProtection="1">
      <alignment vertical="center"/>
      <protection locked="0"/>
    </xf>
    <xf numFmtId="0" fontId="16" fillId="2" borderId="0" xfId="0" applyNumberFormat="1" applyFont="1" applyFill="1" applyAlignment="1" applyProtection="1">
      <alignment vertical="center"/>
      <protection locked="0"/>
    </xf>
    <xf numFmtId="0" fontId="2" fillId="2" borderId="0" xfId="0" applyNumberFormat="1" applyFont="1" applyFill="1" applyAlignment="1" applyProtection="1">
      <alignment vertical="center"/>
      <protection locked="0"/>
    </xf>
    <xf numFmtId="0" fontId="2" fillId="2" borderId="0" xfId="0" applyNumberFormat="1" applyFont="1" applyFill="1" applyAlignment="1" applyProtection="1">
      <alignment horizontal="center" vertical="center"/>
      <protection locked="0"/>
    </xf>
    <xf numFmtId="0" fontId="3" fillId="2" borderId="0" xfId="0" applyNumberFormat="1" applyFont="1" applyFill="1" applyAlignment="1" applyProtection="1">
      <alignment vertical="center"/>
      <protection locked="0"/>
    </xf>
    <xf numFmtId="0" fontId="3" fillId="2" borderId="0" xfId="0" applyNumberFormat="1" applyFont="1" applyFill="1" applyAlignment="1" applyProtection="1">
      <alignment horizontal="center" vertical="center"/>
      <protection locked="0"/>
    </xf>
    <xf numFmtId="0" fontId="7" fillId="2" borderId="1" xfId="0" applyNumberFormat="1" applyFont="1" applyFill="1" applyBorder="1" applyAlignment="1" applyProtection="1">
      <alignment horizontal="center" vertical="center"/>
      <protection locked="0"/>
    </xf>
    <xf numFmtId="0" fontId="7" fillId="3" borderId="1" xfId="0" applyNumberFormat="1" applyFont="1" applyFill="1" applyBorder="1" applyAlignment="1" applyProtection="1">
      <alignment horizontal="left" vertical="center"/>
      <protection locked="0"/>
    </xf>
    <xf numFmtId="0" fontId="7" fillId="3" borderId="1" xfId="0" applyNumberFormat="1" applyFont="1" applyFill="1" applyBorder="1" applyAlignment="1" applyProtection="1">
      <alignment horizontal="center" vertical="center"/>
      <protection locked="0"/>
    </xf>
    <xf numFmtId="0" fontId="7" fillId="3" borderId="1" xfId="0" applyNumberFormat="1" applyFont="1" applyFill="1" applyBorder="1" applyAlignment="1" applyProtection="1">
      <alignment vertical="center"/>
      <protection locked="0"/>
    </xf>
    <xf numFmtId="1" fontId="7" fillId="3" borderId="1" xfId="0" applyNumberFormat="1" applyFont="1" applyFill="1" applyBorder="1" applyAlignment="1" applyProtection="1">
      <alignment horizontal="center" vertical="center"/>
      <protection locked="0"/>
    </xf>
    <xf numFmtId="1" fontId="9" fillId="3" borderId="1" xfId="0" applyNumberFormat="1" applyFont="1" applyFill="1" applyBorder="1" applyAlignment="1" applyProtection="1">
      <alignment horizontal="center" vertical="center"/>
      <protection locked="0"/>
    </xf>
    <xf numFmtId="0" fontId="2" fillId="3" borderId="1" xfId="0" applyNumberFormat="1" applyFont="1" applyFill="1" applyBorder="1" applyAlignment="1" applyProtection="1">
      <alignment horizontal="left" vertical="center"/>
      <protection locked="0"/>
    </xf>
    <xf numFmtId="1" fontId="8" fillId="3"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left" vertical="center"/>
      <protection locked="0"/>
    </xf>
    <xf numFmtId="1" fontId="8" fillId="0" borderId="1" xfId="0" applyNumberFormat="1" applyFont="1" applyFill="1" applyBorder="1" applyAlignment="1" applyProtection="1">
      <alignment vertical="center"/>
      <protection locked="0"/>
    </xf>
    <xf numFmtId="0" fontId="8" fillId="0" borderId="1" xfId="0" applyFont="1" applyFill="1" applyBorder="1" applyAlignment="1" applyProtection="1">
      <alignment vertical="center"/>
      <protection locked="0"/>
    </xf>
    <xf numFmtId="0" fontId="2" fillId="3" borderId="1" xfId="0" applyNumberFormat="1" applyFont="1" applyFill="1" applyBorder="1" applyAlignment="1" applyProtection="1">
      <alignment vertical="center"/>
      <protection locked="0"/>
    </xf>
    <xf numFmtId="0" fontId="2" fillId="2" borderId="1" xfId="0" applyNumberFormat="1" applyFont="1" applyFill="1" applyBorder="1" applyAlignment="1" applyProtection="1">
      <alignment vertical="center" wrapText="1"/>
      <protection locked="0"/>
    </xf>
    <xf numFmtId="181" fontId="17" fillId="0" borderId="0" xfId="4" applyNumberFormat="1" applyFont="1" applyFill="1" applyAlignment="1">
      <alignment horizontal="center" vertical="center"/>
    </xf>
    <xf numFmtId="0" fontId="8" fillId="3" borderId="1" xfId="0" applyFont="1" applyFill="1" applyBorder="1" applyAlignment="1" applyProtection="1">
      <alignment horizontal="center" vertical="center"/>
      <protection locked="0"/>
    </xf>
    <xf numFmtId="0" fontId="2" fillId="2" borderId="0" xfId="0" applyNumberFormat="1" applyFont="1" applyFill="1" applyBorder="1" applyAlignment="1" applyProtection="1">
      <alignment horizontal="center" vertical="center"/>
      <protection locked="0"/>
    </xf>
    <xf numFmtId="0" fontId="16" fillId="2" borderId="1" xfId="0" applyNumberFormat="1" applyFont="1" applyFill="1" applyBorder="1" applyAlignment="1" applyProtection="1">
      <alignment vertical="center"/>
      <protection locked="0"/>
    </xf>
    <xf numFmtId="0" fontId="2" fillId="2" borderId="2" xfId="0" applyNumberFormat="1" applyFont="1" applyFill="1" applyBorder="1" applyAlignment="1" applyProtection="1">
      <alignment vertical="center"/>
      <protection locked="0"/>
    </xf>
    <xf numFmtId="0" fontId="2" fillId="2" borderId="2" xfId="0" applyNumberFormat="1" applyFont="1" applyFill="1" applyBorder="1" applyAlignment="1" applyProtection="1">
      <alignment horizontal="center" vertical="center"/>
      <protection locked="0"/>
    </xf>
    <xf numFmtId="0" fontId="2" fillId="2" borderId="8" xfId="0" applyNumberFormat="1" applyFont="1" applyFill="1" applyBorder="1" applyAlignment="1" applyProtection="1">
      <alignment vertical="center"/>
      <protection locked="0"/>
    </xf>
    <xf numFmtId="0" fontId="2" fillId="2" borderId="3" xfId="0" applyNumberFormat="1" applyFont="1" applyFill="1" applyBorder="1" applyAlignment="1" applyProtection="1">
      <alignment horizontal="center" vertical="center"/>
      <protection locked="0"/>
    </xf>
    <xf numFmtId="0" fontId="2" fillId="3"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left" vertical="center" wrapText="1"/>
      <protection locked="0"/>
    </xf>
    <xf numFmtId="0" fontId="7" fillId="3" borderId="1" xfId="0" applyNumberFormat="1" applyFont="1" applyFill="1" applyBorder="1" applyAlignment="1" applyProtection="1">
      <alignment horizontal="distributed" vertical="center" indent="2"/>
      <protection locked="0"/>
    </xf>
    <xf numFmtId="1" fontId="0" fillId="3" borderId="1" xfId="0" applyNumberFormat="1" applyFont="1" applyFill="1" applyBorder="1" applyAlignment="1" applyProtection="1">
      <alignment horizontal="center" vertical="center"/>
      <protection locked="0"/>
    </xf>
    <xf numFmtId="0" fontId="2" fillId="2" borderId="0" xfId="0" applyNumberFormat="1" applyFont="1" applyFill="1" applyBorder="1" applyAlignment="1" applyProtection="1">
      <alignment vertical="center"/>
      <protection locked="0"/>
    </xf>
    <xf numFmtId="0" fontId="2" fillId="2" borderId="10" xfId="0" applyNumberFormat="1" applyFont="1" applyFill="1" applyBorder="1" applyAlignment="1" applyProtection="1">
      <alignment vertical="center"/>
      <protection locked="0"/>
    </xf>
    <xf numFmtId="0" fontId="1" fillId="2" borderId="0" xfId="8" applyNumberFormat="1" applyFont="1" applyFill="1" applyAlignment="1">
      <alignment vertical="center"/>
    </xf>
    <xf numFmtId="0" fontId="2" fillId="2" borderId="0" xfId="8" applyNumberFormat="1" applyFont="1" applyFill="1" applyAlignment="1">
      <alignment horizontal="right" vertical="center"/>
    </xf>
    <xf numFmtId="0" fontId="2" fillId="2" borderId="0" xfId="8" applyNumberFormat="1" applyFont="1" applyFill="1" applyAlignment="1">
      <alignment vertical="center"/>
    </xf>
    <xf numFmtId="0" fontId="3" fillId="2" borderId="0" xfId="8" applyNumberFormat="1" applyFont="1" applyFill="1" applyAlignment="1">
      <alignment horizontal="left" vertical="center"/>
    </xf>
    <xf numFmtId="0" fontId="7" fillId="2" borderId="10" xfId="8" applyNumberFormat="1" applyFont="1" applyFill="1" applyBorder="1" applyAlignment="1">
      <alignment horizontal="center" vertical="center"/>
    </xf>
    <xf numFmtId="0" fontId="7" fillId="2" borderId="1" xfId="8" applyNumberFormat="1" applyFont="1" applyFill="1" applyBorder="1" applyAlignment="1">
      <alignment horizontal="center" vertical="center" wrapText="1"/>
    </xf>
    <xf numFmtId="0" fontId="7" fillId="2" borderId="1" xfId="8" applyNumberFormat="1" applyFont="1" applyFill="1" applyBorder="1" applyAlignment="1">
      <alignment horizontal="center" vertical="center"/>
    </xf>
    <xf numFmtId="0" fontId="9" fillId="2" borderId="1" xfId="6" applyNumberFormat="1" applyFont="1" applyFill="1" applyBorder="1" applyAlignment="1">
      <alignment horizontal="center" vertical="center" wrapText="1"/>
    </xf>
    <xf numFmtId="0" fontId="2" fillId="3" borderId="1" xfId="8" applyNumberFormat="1" applyFont="1" applyFill="1" applyBorder="1" applyAlignment="1">
      <alignment horizontal="right" vertical="center"/>
    </xf>
    <xf numFmtId="0" fontId="2" fillId="3" borderId="10" xfId="8" applyNumberFormat="1" applyFont="1" applyFill="1" applyBorder="1" applyAlignment="1">
      <alignment vertical="center"/>
    </xf>
    <xf numFmtId="0" fontId="2" fillId="3" borderId="1" xfId="8" applyNumberFormat="1" applyFont="1" applyFill="1" applyBorder="1" applyAlignment="1">
      <alignment vertical="center"/>
    </xf>
    <xf numFmtId="0" fontId="2" fillId="5" borderId="1" xfId="8" applyNumberFormat="1" applyFont="1" applyFill="1" applyBorder="1" applyAlignment="1">
      <alignment horizontal="right" vertical="center"/>
    </xf>
    <xf numFmtId="0" fontId="2" fillId="5" borderId="10" xfId="8" applyNumberFormat="1" applyFont="1" applyFill="1" applyBorder="1" applyAlignment="1" applyProtection="1">
      <alignment horizontal="left" vertical="center"/>
      <protection locked="0"/>
    </xf>
    <xf numFmtId="0" fontId="2" fillId="5" borderId="1" xfId="8" applyNumberFormat="1" applyFont="1" applyFill="1" applyBorder="1" applyAlignment="1">
      <alignment vertical="center"/>
    </xf>
    <xf numFmtId="0" fontId="2" fillId="2" borderId="1" xfId="8" applyNumberFormat="1" applyFont="1" applyFill="1" applyBorder="1" applyAlignment="1">
      <alignment horizontal="right" vertical="center"/>
    </xf>
    <xf numFmtId="0" fontId="2" fillId="2" borderId="10" xfId="8" applyNumberFormat="1" applyFont="1" applyFill="1" applyBorder="1" applyAlignment="1" applyProtection="1">
      <alignment horizontal="left" vertical="center"/>
      <protection locked="0"/>
    </xf>
    <xf numFmtId="0" fontId="2" fillId="2" borderId="1" xfId="8" applyNumberFormat="1" applyFont="1" applyFill="1" applyBorder="1" applyAlignment="1">
      <alignment vertical="center"/>
    </xf>
    <xf numFmtId="0" fontId="2" fillId="2" borderId="10" xfId="8" applyNumberFormat="1" applyFont="1" applyFill="1" applyBorder="1" applyAlignment="1">
      <alignment vertical="center"/>
    </xf>
    <xf numFmtId="0" fontId="2" fillId="2" borderId="5" xfId="8" applyNumberFormat="1" applyFont="1" applyFill="1" applyBorder="1" applyAlignment="1" applyProtection="1">
      <alignment horizontal="left" vertical="center"/>
      <protection locked="0"/>
    </xf>
    <xf numFmtId="0" fontId="2" fillId="5" borderId="5" xfId="8" applyNumberFormat="1" applyFont="1" applyFill="1" applyBorder="1" applyAlignment="1" applyProtection="1">
      <alignment horizontal="left" vertical="center"/>
      <protection locked="0"/>
    </xf>
    <xf numFmtId="0" fontId="2" fillId="5" borderId="5" xfId="8" applyNumberFormat="1" applyFont="1" applyFill="1" applyBorder="1" applyAlignment="1">
      <alignment vertical="center"/>
    </xf>
    <xf numFmtId="0" fontId="2" fillId="5" borderId="10" xfId="8" applyNumberFormat="1" applyFont="1" applyFill="1" applyBorder="1" applyAlignment="1">
      <alignment vertical="center"/>
    </xf>
    <xf numFmtId="0" fontId="7" fillId="2" borderId="1" xfId="8" applyNumberFormat="1" applyFont="1" applyFill="1" applyBorder="1" applyAlignment="1">
      <alignment vertical="center"/>
    </xf>
    <xf numFmtId="0" fontId="7" fillId="5" borderId="1" xfId="8" applyNumberFormat="1" applyFont="1" applyFill="1" applyBorder="1" applyAlignment="1">
      <alignment vertical="center"/>
    </xf>
    <xf numFmtId="0" fontId="2" fillId="2" borderId="1" xfId="8" applyNumberFormat="1" applyFont="1" applyFill="1" applyBorder="1" applyAlignment="1" applyProtection="1">
      <alignment vertical="center"/>
      <protection locked="0"/>
    </xf>
    <xf numFmtId="0" fontId="2" fillId="5" borderId="1" xfId="8" applyNumberFormat="1" applyFont="1" applyFill="1" applyBorder="1" applyAlignment="1" applyProtection="1">
      <alignment vertical="center"/>
      <protection locked="0"/>
    </xf>
    <xf numFmtId="0" fontId="2" fillId="6" borderId="1" xfId="8" applyNumberFormat="1" applyFont="1" applyFill="1" applyBorder="1" applyAlignment="1">
      <alignment horizontal="right" vertical="center"/>
    </xf>
    <xf numFmtId="0" fontId="2" fillId="6" borderId="10" xfId="8" applyNumberFormat="1" applyFont="1" applyFill="1" applyBorder="1" applyAlignment="1" applyProtection="1">
      <alignment horizontal="left" vertical="center"/>
      <protection locked="0"/>
    </xf>
    <xf numFmtId="0" fontId="2" fillId="6" borderId="1" xfId="8" applyNumberFormat="1" applyFont="1" applyFill="1" applyBorder="1" applyAlignment="1">
      <alignment vertical="center"/>
    </xf>
    <xf numFmtId="0" fontId="2" fillId="7" borderId="1" xfId="8" applyNumberFormat="1" applyFont="1" applyFill="1" applyBorder="1" applyAlignment="1">
      <alignment horizontal="right" vertical="center"/>
    </xf>
    <xf numFmtId="0" fontId="2" fillId="7" borderId="10" xfId="8" applyNumberFormat="1" applyFont="1" applyFill="1" applyBorder="1" applyAlignment="1" applyProtection="1">
      <alignment horizontal="left" vertical="center"/>
      <protection locked="0"/>
    </xf>
    <xf numFmtId="0" fontId="2" fillId="7" borderId="1" xfId="8" applyNumberFormat="1" applyFont="1" applyFill="1" applyBorder="1" applyAlignment="1">
      <alignment vertical="center"/>
    </xf>
    <xf numFmtId="0" fontId="12" fillId="5" borderId="1" xfId="8" applyNumberFormat="1" applyFont="1" applyFill="1" applyBorder="1" applyAlignment="1">
      <alignment vertical="center"/>
    </xf>
    <xf numFmtId="0" fontId="12" fillId="2" borderId="1" xfId="8" applyNumberFormat="1" applyFont="1" applyFill="1" applyBorder="1" applyAlignment="1">
      <alignment vertical="center"/>
    </xf>
    <xf numFmtId="0" fontId="2" fillId="5" borderId="10" xfId="8" applyNumberFormat="1" applyFont="1" applyFill="1" applyBorder="1" applyAlignment="1">
      <alignment horizontal="left" vertical="center"/>
    </xf>
    <xf numFmtId="0" fontId="2" fillId="6" borderId="10" xfId="8" applyNumberFormat="1" applyFont="1" applyFill="1" applyBorder="1" applyAlignment="1">
      <alignment vertical="center"/>
    </xf>
    <xf numFmtId="0" fontId="2" fillId="7" borderId="10" xfId="8" applyNumberFormat="1" applyFont="1" applyFill="1" applyBorder="1" applyAlignment="1">
      <alignment vertical="center"/>
    </xf>
    <xf numFmtId="0" fontId="2" fillId="5" borderId="9" xfId="8" applyNumberFormat="1" applyFont="1" applyFill="1" applyBorder="1" applyAlignment="1">
      <alignment vertical="center"/>
    </xf>
    <xf numFmtId="0" fontId="2" fillId="3" borderId="9" xfId="8" applyNumberFormat="1" applyFont="1" applyFill="1" applyBorder="1" applyAlignment="1">
      <alignment vertical="center"/>
    </xf>
    <xf numFmtId="0" fontId="2" fillId="2" borderId="9" xfId="8" applyNumberFormat="1" applyFont="1" applyFill="1" applyBorder="1" applyAlignment="1">
      <alignment vertical="center"/>
    </xf>
    <xf numFmtId="0" fontId="2" fillId="6" borderId="9" xfId="8" applyNumberFormat="1" applyFont="1" applyFill="1" applyBorder="1" applyAlignment="1">
      <alignment vertical="center"/>
    </xf>
    <xf numFmtId="0" fontId="2" fillId="7" borderId="9" xfId="8" applyNumberFormat="1" applyFont="1" applyFill="1" applyBorder="1" applyAlignment="1">
      <alignment vertical="center"/>
    </xf>
    <xf numFmtId="0" fontId="7" fillId="3" borderId="10" xfId="8" applyNumberFormat="1" applyFont="1" applyFill="1" applyBorder="1" applyAlignment="1">
      <alignment horizontal="distributed" vertical="center"/>
    </xf>
    <xf numFmtId="0" fontId="12" fillId="2" borderId="0" xfId="0" applyNumberFormat="1" applyFont="1" applyFill="1" applyAlignment="1">
      <alignment vertical="center"/>
    </xf>
    <xf numFmtId="0" fontId="2" fillId="2" borderId="0" xfId="0" applyNumberFormat="1" applyFont="1" applyFill="1" applyAlignment="1">
      <alignment horizontal="center" vertical="center" wrapText="1"/>
    </xf>
    <xf numFmtId="0" fontId="18" fillId="2" borderId="0" xfId="0" applyNumberFormat="1" applyFont="1" applyFill="1" applyAlignment="1">
      <alignment vertical="center"/>
    </xf>
    <xf numFmtId="0" fontId="2" fillId="2" borderId="0" xfId="0" applyNumberFormat="1" applyFont="1" applyFill="1" applyAlignment="1">
      <alignment horizontal="right" vertical="center" wrapText="1"/>
    </xf>
    <xf numFmtId="0" fontId="2" fillId="3" borderId="1" xfId="0" applyNumberFormat="1" applyFont="1" applyFill="1" applyBorder="1" applyAlignment="1">
      <alignment vertical="center"/>
    </xf>
    <xf numFmtId="0" fontId="9" fillId="4" borderId="1" xfId="0" applyFont="1" applyFill="1" applyBorder="1" applyAlignment="1">
      <alignment horizontal="center" vertical="center"/>
    </xf>
    <xf numFmtId="0" fontId="9" fillId="4" borderId="1" xfId="0" applyFont="1" applyFill="1" applyBorder="1" applyAlignment="1">
      <alignment vertical="center"/>
    </xf>
    <xf numFmtId="9" fontId="7" fillId="3" borderId="1" xfId="1" applyFont="1" applyFill="1" applyBorder="1" applyAlignment="1" applyProtection="1">
      <alignment vertical="center"/>
    </xf>
    <xf numFmtId="179" fontId="17" fillId="0" borderId="1" xfId="0" applyNumberFormat="1" applyFont="1" applyFill="1" applyBorder="1" applyAlignment="1">
      <alignment horizontal="center" vertical="center"/>
    </xf>
    <xf numFmtId="179" fontId="8" fillId="0" borderId="1" xfId="8" applyNumberFormat="1" applyFont="1" applyFill="1" applyBorder="1" applyAlignment="1">
      <alignment horizontal="center" vertical="center"/>
    </xf>
    <xf numFmtId="179" fontId="17" fillId="0" borderId="1" xfId="4" applyNumberFormat="1" applyFont="1" applyBorder="1" applyAlignment="1">
      <alignment horizontal="center" vertical="center"/>
    </xf>
    <xf numFmtId="0" fontId="8" fillId="0" borderId="1" xfId="8" applyFont="1" applyFill="1" applyBorder="1" applyAlignment="1">
      <alignment horizontal="center" vertical="center"/>
    </xf>
    <xf numFmtId="0" fontId="19" fillId="0" borderId="1" xfId="8" applyFont="1" applyFill="1" applyBorder="1" applyAlignment="1">
      <alignment horizontal="center" vertical="center"/>
    </xf>
    <xf numFmtId="0" fontId="12" fillId="2" borderId="1" xfId="0" applyNumberFormat="1" applyFont="1" applyFill="1" applyBorder="1" applyAlignment="1">
      <alignment vertical="center" wrapText="1"/>
    </xf>
    <xf numFmtId="0" fontId="4" fillId="2" borderId="0" xfId="0" applyNumberFormat="1" applyFont="1" applyFill="1" applyAlignment="1">
      <alignment horizontal="center" vertical="center"/>
    </xf>
    <xf numFmtId="0" fontId="4" fillId="2" borderId="0" xfId="0" applyNumberFormat="1" applyFont="1" applyFill="1" applyAlignment="1">
      <alignment horizontal="center" vertical="center" wrapText="1"/>
    </xf>
    <xf numFmtId="0" fontId="7" fillId="2" borderId="8" xfId="0" applyNumberFormat="1" applyFont="1" applyFill="1" applyBorder="1" applyAlignment="1">
      <alignment horizontal="center" vertical="center"/>
    </xf>
    <xf numFmtId="0" fontId="7" fillId="2" borderId="10" xfId="0" applyNumberFormat="1" applyFont="1" applyFill="1" applyBorder="1" applyAlignment="1">
      <alignment horizontal="center" vertical="center"/>
    </xf>
    <xf numFmtId="0" fontId="7" fillId="2" borderId="8"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7" fillId="2" borderId="10" xfId="0" applyNumberFormat="1" applyFont="1" applyFill="1" applyBorder="1" applyAlignment="1">
      <alignment horizontal="center" vertical="center" wrapText="1"/>
    </xf>
    <xf numFmtId="0" fontId="7" fillId="3" borderId="8" xfId="0" applyNumberFormat="1" applyFont="1" applyFill="1" applyBorder="1" applyAlignment="1">
      <alignment horizontal="distributed" vertical="center" indent="2"/>
    </xf>
    <xf numFmtId="0" fontId="7" fillId="3" borderId="10" xfId="0" applyNumberFormat="1" applyFont="1" applyFill="1" applyBorder="1" applyAlignment="1">
      <alignment horizontal="distributed" vertical="center" indent="2"/>
    </xf>
    <xf numFmtId="0" fontId="7" fillId="2" borderId="2"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4" fillId="2" borderId="0" xfId="8" applyNumberFormat="1" applyFont="1" applyFill="1" applyAlignment="1">
      <alignment horizontal="center" vertical="center"/>
    </xf>
    <xf numFmtId="0" fontId="7" fillId="2" borderId="8" xfId="8" applyNumberFormat="1" applyFont="1" applyFill="1" applyBorder="1" applyAlignment="1">
      <alignment horizontal="center" vertical="center"/>
    </xf>
    <xf numFmtId="0" fontId="7" fillId="2" borderId="10" xfId="8" applyNumberFormat="1" applyFont="1" applyFill="1" applyBorder="1" applyAlignment="1">
      <alignment horizontal="center" vertical="center"/>
    </xf>
    <xf numFmtId="0" fontId="7" fillId="2" borderId="1" xfId="8" applyNumberFormat="1" applyFont="1" applyFill="1" applyBorder="1" applyAlignment="1">
      <alignment horizontal="center" vertical="center" wrapText="1"/>
    </xf>
    <xf numFmtId="0" fontId="7" fillId="2" borderId="2" xfId="8" applyNumberFormat="1" applyFont="1" applyFill="1" applyBorder="1" applyAlignment="1">
      <alignment horizontal="center" vertical="center" wrapText="1"/>
    </xf>
    <xf numFmtId="0" fontId="7" fillId="2" borderId="4" xfId="8" applyNumberFormat="1" applyFont="1" applyFill="1" applyBorder="1" applyAlignment="1">
      <alignment horizontal="center" vertical="center" wrapText="1"/>
    </xf>
    <xf numFmtId="0" fontId="4" fillId="2" borderId="0" xfId="0" applyNumberFormat="1" applyFont="1" applyFill="1" applyAlignment="1" applyProtection="1">
      <alignment horizontal="center" vertical="center"/>
      <protection locked="0"/>
    </xf>
    <xf numFmtId="0" fontId="7" fillId="2" borderId="8" xfId="0" applyNumberFormat="1" applyFont="1" applyFill="1" applyBorder="1" applyAlignment="1" applyProtection="1">
      <alignment horizontal="center" vertical="center"/>
      <protection locked="0"/>
    </xf>
    <xf numFmtId="0" fontId="7" fillId="2" borderId="9" xfId="0" applyNumberFormat="1" applyFont="1" applyFill="1" applyBorder="1" applyAlignment="1" applyProtection="1">
      <alignment horizontal="center" vertical="center"/>
      <protection locked="0"/>
    </xf>
    <xf numFmtId="0" fontId="7" fillId="2" borderId="10" xfId="0" applyNumberFormat="1" applyFont="1" applyFill="1" applyBorder="1" applyAlignment="1" applyProtection="1">
      <alignment horizontal="center" vertical="center"/>
      <protection locked="0"/>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pplyProtection="1">
      <alignment horizontal="center" vertical="center"/>
      <protection locked="0"/>
    </xf>
    <xf numFmtId="0" fontId="7" fillId="2" borderId="4" xfId="0" applyNumberFormat="1" applyFont="1" applyFill="1" applyBorder="1" applyAlignment="1" applyProtection="1">
      <alignment horizontal="center" vertical="center"/>
      <protection locked="0"/>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distributed" vertical="center" indent="2"/>
    </xf>
    <xf numFmtId="0" fontId="2" fillId="2" borderId="8" xfId="10" applyNumberFormat="1" applyFont="1" applyFill="1" applyBorder="1" applyAlignment="1" applyProtection="1">
      <alignment horizontal="center" vertical="center" wrapText="1"/>
    </xf>
    <xf numFmtId="0" fontId="2" fillId="2" borderId="9" xfId="10" applyNumberFormat="1" applyFont="1" applyFill="1" applyBorder="1" applyAlignment="1" applyProtection="1">
      <alignment horizontal="center" vertical="center" wrapText="1"/>
    </xf>
    <xf numFmtId="0" fontId="2" fillId="2" borderId="10" xfId="10" applyNumberFormat="1" applyFont="1" applyFill="1" applyBorder="1" applyAlignment="1" applyProtection="1">
      <alignment horizontal="center" vertical="center" wrapText="1"/>
    </xf>
    <xf numFmtId="0" fontId="2" fillId="2" borderId="2" xfId="10" applyNumberFormat="1" applyFont="1" applyFill="1" applyBorder="1" applyAlignment="1" applyProtection="1">
      <alignment horizontal="center" vertical="center"/>
    </xf>
    <xf numFmtId="0" fontId="2" fillId="2" borderId="12" xfId="10" applyNumberFormat="1" applyFont="1" applyFill="1" applyBorder="1" applyAlignment="1" applyProtection="1">
      <alignment horizontal="center" vertical="center"/>
    </xf>
    <xf numFmtId="0" fontId="2" fillId="2" borderId="4" xfId="10" applyNumberFormat="1" applyFont="1" applyFill="1" applyBorder="1" applyAlignment="1" applyProtection="1">
      <alignment horizontal="center" vertical="center"/>
    </xf>
    <xf numFmtId="0" fontId="2" fillId="2" borderId="2" xfId="10" applyNumberFormat="1" applyFont="1" applyFill="1" applyBorder="1" applyAlignment="1" applyProtection="1">
      <alignment horizontal="center" vertical="center" wrapText="1"/>
    </xf>
    <xf numFmtId="0" fontId="2" fillId="2" borderId="4" xfId="10" applyNumberFormat="1" applyFont="1" applyFill="1" applyBorder="1" applyAlignment="1" applyProtection="1">
      <alignment horizontal="center" vertical="center" wrapText="1"/>
    </xf>
    <xf numFmtId="0" fontId="2" fillId="2" borderId="6" xfId="10" applyNumberFormat="1" applyFont="1" applyFill="1" applyBorder="1" applyAlignment="1" applyProtection="1">
      <alignment horizontal="right" vertical="center"/>
    </xf>
    <xf numFmtId="0" fontId="2" fillId="2" borderId="6" xfId="10" applyNumberFormat="1" applyFont="1" applyFill="1" applyBorder="1" applyAlignment="1" applyProtection="1">
      <alignment horizontal="center" vertical="center"/>
    </xf>
    <xf numFmtId="0" fontId="2" fillId="2" borderId="1" xfId="10" applyNumberFormat="1" applyFont="1" applyFill="1" applyBorder="1" applyAlignment="1" applyProtection="1">
      <alignment horizontal="distributed" vertical="center" wrapText="1" indent="6"/>
    </xf>
    <xf numFmtId="0" fontId="7" fillId="2" borderId="2" xfId="10" applyNumberFormat="1" applyFont="1" applyFill="1" applyBorder="1" applyAlignment="1" applyProtection="1">
      <alignment horizontal="center" vertical="center" wrapText="1"/>
    </xf>
    <xf numFmtId="0" fontId="7" fillId="2" borderId="4" xfId="10" applyNumberFormat="1" applyFont="1" applyFill="1" applyBorder="1" applyAlignment="1" applyProtection="1">
      <alignment horizontal="center" vertical="center" wrapText="1"/>
    </xf>
    <xf numFmtId="0" fontId="1" fillId="2" borderId="0" xfId="10" applyNumberFormat="1" applyFont="1" applyFill="1" applyAlignment="1" applyProtection="1">
      <alignment horizontal="center" vertical="center"/>
    </xf>
    <xf numFmtId="0" fontId="7" fillId="2" borderId="6" xfId="10" applyNumberFormat="1" applyFont="1" applyFill="1" applyBorder="1" applyAlignment="1" applyProtection="1">
      <alignment horizontal="center" vertical="center"/>
    </xf>
    <xf numFmtId="0" fontId="9" fillId="2" borderId="8" xfId="11" applyNumberFormat="1" applyFont="1" applyFill="1" applyBorder="1" applyAlignment="1" applyProtection="1">
      <alignment horizontal="center" vertical="center"/>
    </xf>
    <xf numFmtId="0" fontId="9" fillId="2" borderId="10" xfId="11" applyNumberFormat="1" applyFont="1" applyFill="1" applyBorder="1" applyAlignment="1" applyProtection="1">
      <alignment horizontal="center" vertical="center"/>
    </xf>
    <xf numFmtId="0" fontId="10" fillId="2" borderId="1" xfId="0" applyNumberFormat="1" applyFont="1" applyFill="1" applyBorder="1" applyAlignment="1">
      <alignment horizontal="center" vertical="center" wrapText="1"/>
    </xf>
    <xf numFmtId="0" fontId="10" fillId="2" borderId="2" xfId="0" applyNumberFormat="1" applyFont="1" applyFill="1" applyBorder="1" applyAlignment="1">
      <alignment horizontal="center" vertical="center"/>
    </xf>
    <xf numFmtId="0" fontId="10" fillId="2" borderId="4" xfId="0" applyNumberFormat="1" applyFont="1" applyFill="1" applyBorder="1" applyAlignment="1">
      <alignment horizontal="center" vertical="center"/>
    </xf>
    <xf numFmtId="0" fontId="9" fillId="2" borderId="2" xfId="9" applyNumberFormat="1" applyFont="1" applyFill="1" applyBorder="1" applyAlignment="1">
      <alignment horizontal="center" vertical="center" wrapText="1"/>
    </xf>
    <xf numFmtId="0" fontId="9" fillId="2" borderId="4" xfId="9" applyNumberFormat="1" applyFont="1" applyFill="1" applyBorder="1" applyAlignment="1">
      <alignment horizontal="center" vertical="center" wrapText="1"/>
    </xf>
    <xf numFmtId="0" fontId="10" fillId="2" borderId="7" xfId="0" applyNumberFormat="1" applyFont="1" applyFill="1" applyBorder="1" applyAlignment="1">
      <alignment horizontal="center" vertical="center"/>
    </xf>
    <xf numFmtId="0" fontId="10" fillId="2" borderId="3" xfId="0" applyNumberFormat="1" applyFont="1" applyFill="1" applyBorder="1" applyAlignment="1">
      <alignment horizontal="center" vertical="center"/>
    </xf>
    <xf numFmtId="0" fontId="10" fillId="2" borderId="11" xfId="0" applyNumberFormat="1" applyFont="1" applyFill="1" applyBorder="1" applyAlignment="1">
      <alignment horizontal="center" vertical="center"/>
    </xf>
    <xf numFmtId="0" fontId="10" fillId="2" borderId="5" xfId="0" applyNumberFormat="1" applyFont="1" applyFill="1" applyBorder="1" applyAlignment="1">
      <alignment horizontal="center" vertical="center"/>
    </xf>
    <xf numFmtId="0" fontId="4" fillId="2" borderId="0" xfId="9" applyNumberFormat="1" applyFont="1" applyFill="1" applyAlignment="1">
      <alignment horizontal="center" vertical="center"/>
    </xf>
    <xf numFmtId="0" fontId="8" fillId="2" borderId="6" xfId="9" applyNumberFormat="1" applyFont="1" applyFill="1" applyBorder="1" applyAlignment="1">
      <alignment horizontal="right" vertical="center" wrapText="1"/>
    </xf>
    <xf numFmtId="0" fontId="9" fillId="2" borderId="8" xfId="9" applyNumberFormat="1" applyFont="1" applyFill="1" applyBorder="1" applyAlignment="1">
      <alignment horizontal="center" vertical="center"/>
    </xf>
    <xf numFmtId="0" fontId="9" fillId="2" borderId="9" xfId="9" applyNumberFormat="1" applyFont="1" applyFill="1" applyBorder="1" applyAlignment="1">
      <alignment horizontal="center" vertical="center"/>
    </xf>
    <xf numFmtId="0" fontId="9" fillId="2" borderId="10" xfId="9" applyNumberFormat="1" applyFont="1" applyFill="1" applyBorder="1" applyAlignment="1">
      <alignment horizontal="center" vertical="center"/>
    </xf>
    <xf numFmtId="0" fontId="10"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xf>
    <xf numFmtId="0" fontId="5" fillId="2" borderId="1" xfId="0" applyFont="1" applyFill="1" applyBorder="1" applyAlignment="1">
      <alignment vertical="center" wrapText="1"/>
    </xf>
    <xf numFmtId="0" fontId="2" fillId="2" borderId="0" xfId="0" applyFont="1" applyFill="1" applyBorder="1" applyAlignment="1">
      <alignment horizontal="right" vertical="center"/>
    </xf>
    <xf numFmtId="0" fontId="5" fillId="2" borderId="1" xfId="0" applyFont="1" applyFill="1" applyBorder="1" applyAlignment="1">
      <alignment vertical="center"/>
    </xf>
    <xf numFmtId="0" fontId="5" fillId="2" borderId="1" xfId="0" applyFont="1" applyFill="1" applyBorder="1" applyAlignment="1">
      <alignment horizontal="justify" vertical="center"/>
    </xf>
    <xf numFmtId="0" fontId="5" fillId="2" borderId="1" xfId="0" applyFont="1" applyFill="1" applyBorder="1" applyAlignment="1">
      <alignment horizontal="right" vertical="center"/>
    </xf>
    <xf numFmtId="0" fontId="5" fillId="2" borderId="1" xfId="0" applyFont="1" applyFill="1" applyBorder="1" applyAlignment="1">
      <alignment horizontal="center" vertical="center" wrapText="1"/>
    </xf>
    <xf numFmtId="0" fontId="6"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5" fillId="2" borderId="1" xfId="0" applyFont="1" applyFill="1" applyBorder="1" applyAlignment="1">
      <alignment horizontal="left" vertical="center"/>
    </xf>
    <xf numFmtId="0" fontId="4" fillId="2" borderId="0" xfId="6" applyFont="1" applyFill="1" applyAlignment="1">
      <alignment horizontal="center" vertical="center"/>
    </xf>
  </cellXfs>
  <cellStyles count="13">
    <cellStyle name="百分比" xfId="1" builtinId="5"/>
    <cellStyle name="百分比 2" xfId="2"/>
    <cellStyle name="常规" xfId="0" builtinId="0"/>
    <cellStyle name="常规 10" xfId="7"/>
    <cellStyle name="常规 2" xfId="9"/>
    <cellStyle name="常规 2 2" xfId="6"/>
    <cellStyle name="常规 2 3" xfId="8"/>
    <cellStyle name="常规 3" xfId="12"/>
    <cellStyle name="常规 3 2" xfId="5"/>
    <cellStyle name="常规 4" xfId="10"/>
    <cellStyle name="常规 5" xfId="11"/>
    <cellStyle name="常规 5 2" xfId="3"/>
    <cellStyle name="常规_2009年报人大资料"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inspur\&#26700;&#38754;\&#36130;&#25919;\&#26410;&#21629;&#21517;&#25991;&#20214;&#22841;\J:\&#21407;\&#26032;&#24314;&#25991;&#20214;&#22841;\0&#26085;&#24120;\2021&#24180;\4&#26376;\20210301-&#22320;&#26041;&#39044;&#31639;&#34920;\0&#19979;&#21457;&#26071;&#21439;\2021&#24180;&#22320;&#26041;&#36130;&#25919;&#39044;&#31639;&#34920;-&#21152;&#20844;&#2433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审核公式（决算）"/>
      <sheetName val="审核公式（本表）"/>
      <sheetName val="封面"/>
      <sheetName val="目录"/>
      <sheetName val="表一"/>
      <sheetName val="表二"/>
      <sheetName val="表三"/>
      <sheetName val="表四"/>
      <sheetName val="表五"/>
      <sheetName val="表六 (1)"/>
      <sheetName val="表六（2)"/>
      <sheetName val="表七 (1)"/>
      <sheetName val="表七(2)"/>
      <sheetName val="表八"/>
      <sheetName val="表九"/>
      <sheetName val="表十"/>
      <sheetName val="表十一"/>
      <sheetName val="表十二"/>
      <sheetName val="表十三"/>
      <sheetName val="表十四"/>
      <sheetName val="表十五"/>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v>0</v>
          </cell>
        </row>
        <row r="7">
          <cell r="B7">
            <v>0</v>
          </cell>
        </row>
        <row r="8">
          <cell r="B8">
            <v>0</v>
          </cell>
        </row>
        <row r="9">
          <cell r="B9">
            <v>0</v>
          </cell>
        </row>
        <row r="10">
          <cell r="B10">
            <v>0</v>
          </cell>
        </row>
        <row r="11">
          <cell r="B11">
            <v>0</v>
          </cell>
        </row>
        <row r="12">
          <cell r="B12">
            <v>0</v>
          </cell>
        </row>
        <row r="13">
          <cell r="B13">
            <v>0</v>
          </cell>
        </row>
        <row r="14">
          <cell r="B14">
            <v>0</v>
          </cell>
        </row>
        <row r="15">
          <cell r="B15">
            <v>0</v>
          </cell>
        </row>
        <row r="16">
          <cell r="B16">
            <v>0</v>
          </cell>
        </row>
        <row r="17">
          <cell r="B17">
            <v>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34"/>
  <sheetViews>
    <sheetView showGridLines="0" showZeros="0" tabSelected="1" zoomScale="85" zoomScaleNormal="85" workbookViewId="0">
      <pane ySplit="6" topLeftCell="A7" activePane="bottomLeft" state="frozen"/>
      <selection pane="bottomLeft" activeCell="F10" sqref="F10:G10 G19 F21:G21 F23 G28:G29 G31 F28:F32"/>
    </sheetView>
  </sheetViews>
  <sheetFormatPr defaultColWidth="9" defaultRowHeight="13.5"/>
  <cols>
    <col min="1" max="1" width="9" style="60"/>
    <col min="2" max="2" width="32.125" style="60" customWidth="1"/>
    <col min="3" max="4" width="19.875" style="238" customWidth="1"/>
    <col min="5" max="6" width="19.875" style="58" customWidth="1"/>
    <col min="7" max="7" width="19.5" style="58" customWidth="1"/>
    <col min="8" max="16384" width="9" style="60"/>
  </cols>
  <sheetData>
    <row r="1" spans="1:7" ht="35.1" customHeight="1">
      <c r="A1" s="239" t="s">
        <v>0</v>
      </c>
    </row>
    <row r="2" spans="1:7" ht="18" customHeight="1">
      <c r="A2" s="62" t="s">
        <v>1</v>
      </c>
    </row>
    <row r="3" spans="1:7" s="57" customFormat="1" ht="22.5">
      <c r="A3" s="251" t="s">
        <v>2</v>
      </c>
      <c r="B3" s="251"/>
      <c r="C3" s="252"/>
      <c r="D3" s="252"/>
      <c r="E3" s="252"/>
      <c r="F3" s="252"/>
      <c r="G3" s="252"/>
    </row>
    <row r="4" spans="1:7" ht="20.25" customHeight="1">
      <c r="G4" s="240" t="s">
        <v>3</v>
      </c>
    </row>
    <row r="5" spans="1:7" ht="31.5" customHeight="1">
      <c r="A5" s="253" t="s">
        <v>4</v>
      </c>
      <c r="B5" s="254"/>
      <c r="C5" s="260" t="s">
        <v>5</v>
      </c>
      <c r="D5" s="260" t="s">
        <v>6</v>
      </c>
      <c r="E5" s="255" t="s">
        <v>7</v>
      </c>
      <c r="F5" s="256"/>
      <c r="G5" s="257"/>
    </row>
    <row r="6" spans="1:7" ht="33.950000000000003" customHeight="1">
      <c r="A6" s="64" t="s">
        <v>8</v>
      </c>
      <c r="B6" s="64" t="s">
        <v>9</v>
      </c>
      <c r="C6" s="261"/>
      <c r="D6" s="261"/>
      <c r="E6" s="48" t="s">
        <v>10</v>
      </c>
      <c r="F6" s="49" t="s">
        <v>11</v>
      </c>
      <c r="G6" s="49" t="s">
        <v>12</v>
      </c>
    </row>
    <row r="7" spans="1:7" ht="20.100000000000001" customHeight="1">
      <c r="A7" s="78">
        <v>101</v>
      </c>
      <c r="B7" s="241" t="s">
        <v>13</v>
      </c>
      <c r="C7" s="242">
        <f>SUM(C8:C23)</f>
        <v>74675</v>
      </c>
      <c r="D7" s="242">
        <f t="shared" ref="D7:E7" si="0">SUM(D8:D23)</f>
        <v>79278</v>
      </c>
      <c r="E7" s="243">
        <f t="shared" si="0"/>
        <v>84850</v>
      </c>
      <c r="F7" s="244">
        <f t="shared" ref="F7:F27" si="1">E7/C7</f>
        <v>1.13625711416137</v>
      </c>
      <c r="G7" s="244">
        <f>E7/D7</f>
        <v>1.0702843159514599</v>
      </c>
    </row>
    <row r="8" spans="1:7" ht="20.100000000000001" customHeight="1">
      <c r="A8" s="72">
        <v>10101</v>
      </c>
      <c r="B8" s="54" t="s">
        <v>14</v>
      </c>
      <c r="C8" s="245">
        <v>15369</v>
      </c>
      <c r="D8" s="245">
        <v>13449</v>
      </c>
      <c r="E8" s="55">
        <v>14875</v>
      </c>
      <c r="F8" s="52">
        <f t="shared" si="1"/>
        <v>0.96785737523586401</v>
      </c>
      <c r="G8" s="244">
        <f t="shared" ref="G8:G34" si="2">E8/D8</f>
        <v>1.1060301881180801</v>
      </c>
    </row>
    <row r="9" spans="1:7" ht="20.100000000000001" customHeight="1">
      <c r="A9" s="72">
        <v>10104</v>
      </c>
      <c r="B9" s="54" t="s">
        <v>15</v>
      </c>
      <c r="C9" s="245">
        <v>5077</v>
      </c>
      <c r="D9" s="245">
        <v>7182</v>
      </c>
      <c r="E9" s="55">
        <v>7612</v>
      </c>
      <c r="F9" s="52">
        <f t="shared" si="1"/>
        <v>1.4993106165058101</v>
      </c>
      <c r="G9" s="244">
        <f t="shared" si="2"/>
        <v>1.0598719019771701</v>
      </c>
    </row>
    <row r="10" spans="1:7" ht="20.100000000000001" customHeight="1">
      <c r="A10" s="72">
        <v>10105</v>
      </c>
      <c r="B10" s="54" t="s">
        <v>16</v>
      </c>
      <c r="C10" s="246"/>
      <c r="D10" s="245"/>
      <c r="E10" s="55"/>
      <c r="F10" s="52"/>
      <c r="G10" s="244"/>
    </row>
    <row r="11" spans="1:7" ht="20.100000000000001" customHeight="1">
      <c r="A11" s="72">
        <v>10106</v>
      </c>
      <c r="B11" s="54" t="s">
        <v>17</v>
      </c>
      <c r="C11" s="245">
        <v>2342</v>
      </c>
      <c r="D11" s="245">
        <v>2066</v>
      </c>
      <c r="E11" s="55">
        <v>2079</v>
      </c>
      <c r="F11" s="52">
        <f t="shared" si="1"/>
        <v>0.88770281810418405</v>
      </c>
      <c r="G11" s="244">
        <f t="shared" si="2"/>
        <v>1.00629235237173</v>
      </c>
    </row>
    <row r="12" spans="1:7" ht="20.100000000000001" customHeight="1">
      <c r="A12" s="72">
        <v>10107</v>
      </c>
      <c r="B12" s="54" t="s">
        <v>18</v>
      </c>
      <c r="C12" s="245">
        <v>205</v>
      </c>
      <c r="D12" s="245">
        <v>442</v>
      </c>
      <c r="E12" s="55">
        <v>442</v>
      </c>
      <c r="F12" s="52">
        <f t="shared" si="1"/>
        <v>2.1560975609756099</v>
      </c>
      <c r="G12" s="244">
        <f t="shared" si="2"/>
        <v>1</v>
      </c>
    </row>
    <row r="13" spans="1:7" ht="20.100000000000001" customHeight="1">
      <c r="A13" s="72">
        <v>10109</v>
      </c>
      <c r="B13" s="54" t="s">
        <v>19</v>
      </c>
      <c r="C13" s="246">
        <v>5165</v>
      </c>
      <c r="D13" s="245">
        <v>5508</v>
      </c>
      <c r="E13" s="55">
        <v>5500</v>
      </c>
      <c r="F13" s="52">
        <f t="shared" si="1"/>
        <v>1.0648596321393999</v>
      </c>
      <c r="G13" s="244">
        <f t="shared" si="2"/>
        <v>0.99854756717501802</v>
      </c>
    </row>
    <row r="14" spans="1:7" ht="20.100000000000001" customHeight="1">
      <c r="A14" s="72">
        <v>10110</v>
      </c>
      <c r="B14" s="54" t="s">
        <v>20</v>
      </c>
      <c r="C14" s="246">
        <v>3995</v>
      </c>
      <c r="D14" s="245">
        <v>5450</v>
      </c>
      <c r="E14" s="55">
        <v>5500</v>
      </c>
      <c r="F14" s="52">
        <f t="shared" si="1"/>
        <v>1.3767209011264101</v>
      </c>
      <c r="G14" s="244">
        <f t="shared" si="2"/>
        <v>1.0091743119266099</v>
      </c>
    </row>
    <row r="15" spans="1:7" ht="20.100000000000001" customHeight="1">
      <c r="A15" s="72">
        <v>10111</v>
      </c>
      <c r="B15" s="54" t="s">
        <v>21</v>
      </c>
      <c r="C15" s="246">
        <v>2345</v>
      </c>
      <c r="D15" s="245">
        <v>2841</v>
      </c>
      <c r="E15" s="55">
        <v>3000</v>
      </c>
      <c r="F15" s="52">
        <f t="shared" si="1"/>
        <v>1.2793176972281499</v>
      </c>
      <c r="G15" s="244">
        <f t="shared" si="2"/>
        <v>1.05596620908131</v>
      </c>
    </row>
    <row r="16" spans="1:7" ht="20.100000000000001" customHeight="1">
      <c r="A16" s="72">
        <v>10112</v>
      </c>
      <c r="B16" s="54" t="s">
        <v>22</v>
      </c>
      <c r="C16" s="245">
        <v>9145</v>
      </c>
      <c r="D16" s="245">
        <v>7761</v>
      </c>
      <c r="E16" s="55">
        <v>10000</v>
      </c>
      <c r="F16" s="52">
        <f t="shared" si="1"/>
        <v>1.0934937124111499</v>
      </c>
      <c r="G16" s="244">
        <f t="shared" si="2"/>
        <v>1.28849375080531</v>
      </c>
    </row>
    <row r="17" spans="1:8" ht="20.100000000000001" customHeight="1">
      <c r="A17" s="72">
        <v>10113</v>
      </c>
      <c r="B17" s="54" t="s">
        <v>23</v>
      </c>
      <c r="C17" s="246">
        <v>17239</v>
      </c>
      <c r="D17" s="245">
        <v>14353</v>
      </c>
      <c r="E17" s="55">
        <v>15000</v>
      </c>
      <c r="F17" s="52">
        <f t="shared" si="1"/>
        <v>0.870120076570567</v>
      </c>
      <c r="G17" s="244">
        <f t="shared" si="2"/>
        <v>1.04507768410785</v>
      </c>
    </row>
    <row r="18" spans="1:8" ht="20.100000000000001" customHeight="1">
      <c r="A18" s="72">
        <v>10114</v>
      </c>
      <c r="B18" s="54" t="s">
        <v>24</v>
      </c>
      <c r="C18" s="246">
        <v>4035</v>
      </c>
      <c r="D18" s="245">
        <v>4534</v>
      </c>
      <c r="E18" s="55">
        <v>4533</v>
      </c>
      <c r="F18" s="52">
        <f t="shared" si="1"/>
        <v>1.12342007434944</v>
      </c>
      <c r="G18" s="244">
        <f t="shared" si="2"/>
        <v>0.99977944419938203</v>
      </c>
    </row>
    <row r="19" spans="1:8" ht="20.100000000000001" customHeight="1">
      <c r="A19" s="72">
        <v>10118</v>
      </c>
      <c r="B19" s="54" t="s">
        <v>25</v>
      </c>
      <c r="C19" s="245">
        <v>1200</v>
      </c>
      <c r="D19" s="245"/>
      <c r="E19" s="55"/>
      <c r="F19" s="52">
        <f t="shared" si="1"/>
        <v>0</v>
      </c>
      <c r="G19" s="244"/>
    </row>
    <row r="20" spans="1:8" ht="20.100000000000001" customHeight="1">
      <c r="A20" s="72">
        <v>10119</v>
      </c>
      <c r="B20" s="54" t="s">
        <v>26</v>
      </c>
      <c r="C20" s="246">
        <v>8240</v>
      </c>
      <c r="D20" s="245">
        <v>15298</v>
      </c>
      <c r="E20" s="55">
        <v>16000</v>
      </c>
      <c r="F20" s="52">
        <f t="shared" si="1"/>
        <v>1.94174757281553</v>
      </c>
      <c r="G20" s="244">
        <f t="shared" si="2"/>
        <v>1.04588835141849</v>
      </c>
    </row>
    <row r="21" spans="1:8" ht="20.100000000000001" customHeight="1">
      <c r="A21" s="72">
        <v>10120</v>
      </c>
      <c r="B21" s="54" t="s">
        <v>27</v>
      </c>
      <c r="C21" s="246"/>
      <c r="D21" s="245"/>
      <c r="E21" s="55"/>
      <c r="F21" s="52"/>
      <c r="G21" s="244"/>
    </row>
    <row r="22" spans="1:8" ht="20.100000000000001" customHeight="1">
      <c r="A22" s="72">
        <v>10121</v>
      </c>
      <c r="B22" s="54" t="s">
        <v>28</v>
      </c>
      <c r="C22" s="245">
        <v>318</v>
      </c>
      <c r="D22" s="245">
        <v>309</v>
      </c>
      <c r="E22" s="55">
        <v>309</v>
      </c>
      <c r="F22" s="52">
        <f t="shared" si="1"/>
        <v>0.97169811320754695</v>
      </c>
      <c r="G22" s="244">
        <f t="shared" si="2"/>
        <v>1</v>
      </c>
    </row>
    <row r="23" spans="1:8" ht="20.100000000000001" customHeight="1">
      <c r="A23" s="72">
        <v>10199</v>
      </c>
      <c r="B23" s="54" t="s">
        <v>29</v>
      </c>
      <c r="C23" s="245"/>
      <c r="D23" s="245">
        <v>85</v>
      </c>
      <c r="E23" s="55"/>
      <c r="F23" s="52"/>
      <c r="G23" s="244">
        <f t="shared" si="2"/>
        <v>0</v>
      </c>
    </row>
    <row r="24" spans="1:8" ht="21" customHeight="1">
      <c r="A24" s="78">
        <v>103</v>
      </c>
      <c r="B24" s="241" t="s">
        <v>30</v>
      </c>
      <c r="C24" s="242">
        <f>SUM(C25:C32)</f>
        <v>7835</v>
      </c>
      <c r="D24" s="242">
        <f>SUM(D25:D32)</f>
        <v>7778</v>
      </c>
      <c r="E24" s="243">
        <f>SUM(E25:E32)</f>
        <v>9700</v>
      </c>
      <c r="F24" s="244">
        <f t="shared" si="1"/>
        <v>1.23803446075303</v>
      </c>
      <c r="G24" s="244">
        <f t="shared" si="2"/>
        <v>1.2471072255078399</v>
      </c>
    </row>
    <row r="25" spans="1:8" ht="20.100000000000001" customHeight="1">
      <c r="A25" s="72">
        <v>10302</v>
      </c>
      <c r="B25" s="54" t="s">
        <v>31</v>
      </c>
      <c r="C25" s="247">
        <v>2400</v>
      </c>
      <c r="D25" s="245">
        <v>2929</v>
      </c>
      <c r="E25" s="55">
        <v>2800</v>
      </c>
      <c r="F25" s="52">
        <f t="shared" si="1"/>
        <v>1.1666666666666701</v>
      </c>
      <c r="G25" s="244">
        <f t="shared" si="2"/>
        <v>0.95595766473198995</v>
      </c>
    </row>
    <row r="26" spans="1:8" ht="20.100000000000001" customHeight="1">
      <c r="A26" s="72">
        <v>10304</v>
      </c>
      <c r="B26" s="54" t="s">
        <v>32</v>
      </c>
      <c r="C26" s="247">
        <v>1200</v>
      </c>
      <c r="D26" s="245">
        <v>3631</v>
      </c>
      <c r="E26" s="55">
        <v>1300</v>
      </c>
      <c r="F26" s="52">
        <f t="shared" si="1"/>
        <v>1.0833333333333299</v>
      </c>
      <c r="G26" s="244">
        <f t="shared" si="2"/>
        <v>0.35802809143486602</v>
      </c>
    </row>
    <row r="27" spans="1:8" ht="20.100000000000001" customHeight="1">
      <c r="A27" s="72">
        <v>10305</v>
      </c>
      <c r="B27" s="54" t="s">
        <v>33</v>
      </c>
      <c r="C27" s="247">
        <v>4235</v>
      </c>
      <c r="D27" s="245">
        <v>1216</v>
      </c>
      <c r="E27" s="55">
        <v>3600</v>
      </c>
      <c r="F27" s="52">
        <f t="shared" si="1"/>
        <v>0.85005903187721399</v>
      </c>
      <c r="G27" s="244">
        <f t="shared" si="2"/>
        <v>2.9605263157894699</v>
      </c>
    </row>
    <row r="28" spans="1:8" ht="20.100000000000001" customHeight="1">
      <c r="A28" s="72">
        <v>10306</v>
      </c>
      <c r="B28" s="54" t="s">
        <v>34</v>
      </c>
      <c r="C28" s="246"/>
      <c r="D28" s="245"/>
      <c r="E28" s="55"/>
      <c r="F28" s="52"/>
      <c r="G28" s="244"/>
    </row>
    <row r="29" spans="1:8" ht="20.100000000000001" customHeight="1">
      <c r="A29" s="72">
        <v>10307</v>
      </c>
      <c r="B29" s="54" t="s">
        <v>35</v>
      </c>
      <c r="C29" s="247"/>
      <c r="D29" s="245"/>
      <c r="E29" s="55"/>
      <c r="F29" s="52"/>
      <c r="G29" s="244"/>
    </row>
    <row r="30" spans="1:8" ht="20.100000000000001" customHeight="1">
      <c r="A30" s="72">
        <v>10308</v>
      </c>
      <c r="B30" s="54" t="s">
        <v>36</v>
      </c>
      <c r="C30" s="246"/>
      <c r="D30" s="245">
        <v>1</v>
      </c>
      <c r="E30" s="55">
        <v>2000</v>
      </c>
      <c r="F30" s="52"/>
      <c r="G30" s="244">
        <f t="shared" si="2"/>
        <v>2000</v>
      </c>
    </row>
    <row r="31" spans="1:8" s="237" customFormat="1" ht="20.100000000000001" customHeight="1">
      <c r="A31" s="72">
        <v>10309</v>
      </c>
      <c r="B31" s="54" t="s">
        <v>37</v>
      </c>
      <c r="C31" s="247"/>
      <c r="D31" s="245"/>
      <c r="E31" s="55"/>
      <c r="F31" s="52"/>
      <c r="G31" s="244"/>
      <c r="H31" s="60"/>
    </row>
    <row r="32" spans="1:8" s="237" customFormat="1" ht="20.100000000000001" customHeight="1">
      <c r="A32" s="72">
        <v>10399</v>
      </c>
      <c r="B32" s="54" t="s">
        <v>38</v>
      </c>
      <c r="C32" s="248"/>
      <c r="D32" s="245">
        <v>1</v>
      </c>
      <c r="E32" s="55"/>
      <c r="F32" s="52"/>
      <c r="G32" s="244">
        <f t="shared" si="2"/>
        <v>0</v>
      </c>
      <c r="H32" s="60"/>
    </row>
    <row r="33" spans="1:7" s="237" customFormat="1" ht="20.100000000000001" customHeight="1">
      <c r="A33" s="72"/>
      <c r="B33" s="54" t="s">
        <v>39</v>
      </c>
      <c r="C33" s="249"/>
      <c r="D33" s="249"/>
      <c r="E33" s="250"/>
      <c r="F33" s="250"/>
      <c r="G33" s="250"/>
    </row>
    <row r="34" spans="1:7" ht="20.100000000000001" customHeight="1">
      <c r="A34" s="258" t="s">
        <v>40</v>
      </c>
      <c r="B34" s="259"/>
      <c r="C34" s="242">
        <f>C7+C24</f>
        <v>82510</v>
      </c>
      <c r="D34" s="242">
        <f>D7+D24</f>
        <v>87056</v>
      </c>
      <c r="E34" s="243">
        <f>E7+E24</f>
        <v>94550</v>
      </c>
      <c r="F34" s="244">
        <f t="shared" ref="F34" si="3">E34/C34</f>
        <v>1.1459217064598199</v>
      </c>
      <c r="G34" s="244">
        <f t="shared" si="2"/>
        <v>1.0860825215952901</v>
      </c>
    </row>
  </sheetData>
  <mergeCells count="6">
    <mergeCell ref="A3:G3"/>
    <mergeCell ref="A5:B5"/>
    <mergeCell ref="E5:G5"/>
    <mergeCell ref="A34:B34"/>
    <mergeCell ref="C5:C6"/>
    <mergeCell ref="D5:D6"/>
  </mergeCells>
  <phoneticPr fontId="14" type="noConversion"/>
  <printOptions horizontalCentered="1"/>
  <pageMargins left="0.118055555555556" right="0.196527777777778" top="0.196527777777778" bottom="7.8472222222222193E-2" header="0" footer="0"/>
  <pageSetup paperSize="9" scale="66" fitToWidth="0" orientation="landscape" r:id="rId1"/>
</worksheet>
</file>

<file path=xl/worksheets/sheet10.xml><?xml version="1.0" encoding="utf-8"?>
<worksheet xmlns="http://schemas.openxmlformats.org/spreadsheetml/2006/main" xmlns:r="http://schemas.openxmlformats.org/officeDocument/2006/relationships">
  <dimension ref="A1:WVM12"/>
  <sheetViews>
    <sheetView showGridLines="0" showZeros="0" workbookViewId="0">
      <selection activeCell="F6" sqref="F6:G6 F8:G8"/>
    </sheetView>
  </sheetViews>
  <sheetFormatPr defaultColWidth="9.125" defaultRowHeight="14.25"/>
  <cols>
    <col min="1" max="1" width="12.25" style="90" customWidth="1"/>
    <col min="2" max="2" width="16.375" style="89" customWidth="1"/>
    <col min="3" max="5" width="18" style="89" customWidth="1"/>
    <col min="6" max="7" width="18" style="91" customWidth="1"/>
    <col min="8" max="248" width="9.125" style="92"/>
    <col min="249" max="249" width="30.125" style="92" customWidth="1"/>
    <col min="250" max="252" width="16.625" style="92" customWidth="1"/>
    <col min="253" max="253" width="30.125" style="92" customWidth="1"/>
    <col min="254" max="256" width="18" style="92" customWidth="1"/>
    <col min="257" max="261" width="9.125" style="92" hidden="1" customWidth="1"/>
    <col min="262" max="504" width="9.125" style="92"/>
    <col min="505" max="505" width="30.125" style="92" customWidth="1"/>
    <col min="506" max="508" width="16.625" style="92" customWidth="1"/>
    <col min="509" max="509" width="30.125" style="92" customWidth="1"/>
    <col min="510" max="512" width="18" style="92" customWidth="1"/>
    <col min="513" max="517" width="9.125" style="92" hidden="1" customWidth="1"/>
    <col min="518" max="760" width="9.125" style="92"/>
    <col min="761" max="761" width="30.125" style="92" customWidth="1"/>
    <col min="762" max="764" width="16.625" style="92" customWidth="1"/>
    <col min="765" max="765" width="30.125" style="92" customWidth="1"/>
    <col min="766" max="768" width="18" style="92" customWidth="1"/>
    <col min="769" max="773" width="9.125" style="92" hidden="1" customWidth="1"/>
    <col min="774" max="1016" width="9.125" style="92"/>
    <col min="1017" max="1017" width="30.125" style="92" customWidth="1"/>
    <col min="1018" max="1020" width="16.625" style="92" customWidth="1"/>
    <col min="1021" max="1021" width="30.125" style="92" customWidth="1"/>
    <col min="1022" max="1024" width="18" style="92" customWidth="1"/>
    <col min="1025" max="1029" width="9.125" style="92" hidden="1" customWidth="1"/>
    <col min="1030" max="1272" width="9.125" style="92"/>
    <col min="1273" max="1273" width="30.125" style="92" customWidth="1"/>
    <col min="1274" max="1276" width="16.625" style="92" customWidth="1"/>
    <col min="1277" max="1277" width="30.125" style="92" customWidth="1"/>
    <col min="1278" max="1280" width="18" style="92" customWidth="1"/>
    <col min="1281" max="1285" width="9.125" style="92" hidden="1" customWidth="1"/>
    <col min="1286" max="1528" width="9.125" style="92"/>
    <col min="1529" max="1529" width="30.125" style="92" customWidth="1"/>
    <col min="1530" max="1532" width="16.625" style="92" customWidth="1"/>
    <col min="1533" max="1533" width="30.125" style="92" customWidth="1"/>
    <col min="1534" max="1536" width="18" style="92" customWidth="1"/>
    <col min="1537" max="1541" width="9.125" style="92" hidden="1" customWidth="1"/>
    <col min="1542" max="1784" width="9.125" style="92"/>
    <col min="1785" max="1785" width="30.125" style="92" customWidth="1"/>
    <col min="1786" max="1788" width="16.625" style="92" customWidth="1"/>
    <col min="1789" max="1789" width="30.125" style="92" customWidth="1"/>
    <col min="1790" max="1792" width="18" style="92" customWidth="1"/>
    <col min="1793" max="1797" width="9.125" style="92" hidden="1" customWidth="1"/>
    <col min="1798" max="2040" width="9.125" style="92"/>
    <col min="2041" max="2041" width="30.125" style="92" customWidth="1"/>
    <col min="2042" max="2044" width="16.625" style="92" customWidth="1"/>
    <col min="2045" max="2045" width="30.125" style="92" customWidth="1"/>
    <col min="2046" max="2048" width="18" style="92" customWidth="1"/>
    <col min="2049" max="2053" width="9.125" style="92" hidden="1" customWidth="1"/>
    <col min="2054" max="2296" width="9.125" style="92"/>
    <col min="2297" max="2297" width="30.125" style="92" customWidth="1"/>
    <col min="2298" max="2300" width="16.625" style="92" customWidth="1"/>
    <col min="2301" max="2301" width="30.125" style="92" customWidth="1"/>
    <col min="2302" max="2304" width="18" style="92" customWidth="1"/>
    <col min="2305" max="2309" width="9.125" style="92" hidden="1" customWidth="1"/>
    <col min="2310" max="2552" width="9.125" style="92"/>
    <col min="2553" max="2553" width="30.125" style="92" customWidth="1"/>
    <col min="2554" max="2556" width="16.625" style="92" customWidth="1"/>
    <col min="2557" max="2557" width="30.125" style="92" customWidth="1"/>
    <col min="2558" max="2560" width="18" style="92" customWidth="1"/>
    <col min="2561" max="2565" width="9.125" style="92" hidden="1" customWidth="1"/>
    <col min="2566" max="2808" width="9.125" style="92"/>
    <col min="2809" max="2809" width="30.125" style="92" customWidth="1"/>
    <col min="2810" max="2812" width="16.625" style="92" customWidth="1"/>
    <col min="2813" max="2813" width="30.125" style="92" customWidth="1"/>
    <col min="2814" max="2816" width="18" style="92" customWidth="1"/>
    <col min="2817" max="2821" width="9.125" style="92" hidden="1" customWidth="1"/>
    <col min="2822" max="3064" width="9.125" style="92"/>
    <col min="3065" max="3065" width="30.125" style="92" customWidth="1"/>
    <col min="3066" max="3068" width="16.625" style="92" customWidth="1"/>
    <col min="3069" max="3069" width="30.125" style="92" customWidth="1"/>
    <col min="3070" max="3072" width="18" style="92" customWidth="1"/>
    <col min="3073" max="3077" width="9.125" style="92" hidden="1" customWidth="1"/>
    <col min="3078" max="3320" width="9.125" style="92"/>
    <col min="3321" max="3321" width="30.125" style="92" customWidth="1"/>
    <col min="3322" max="3324" width="16.625" style="92" customWidth="1"/>
    <col min="3325" max="3325" width="30.125" style="92" customWidth="1"/>
    <col min="3326" max="3328" width="18" style="92" customWidth="1"/>
    <col min="3329" max="3333" width="9.125" style="92" hidden="1" customWidth="1"/>
    <col min="3334" max="3576" width="9.125" style="92"/>
    <col min="3577" max="3577" width="30.125" style="92" customWidth="1"/>
    <col min="3578" max="3580" width="16.625" style="92" customWidth="1"/>
    <col min="3581" max="3581" width="30.125" style="92" customWidth="1"/>
    <col min="3582" max="3584" width="18" style="92" customWidth="1"/>
    <col min="3585" max="3589" width="9.125" style="92" hidden="1" customWidth="1"/>
    <col min="3590" max="3832" width="9.125" style="92"/>
    <col min="3833" max="3833" width="30.125" style="92" customWidth="1"/>
    <col min="3834" max="3836" width="16.625" style="92" customWidth="1"/>
    <col min="3837" max="3837" width="30.125" style="92" customWidth="1"/>
    <col min="3838" max="3840" width="18" style="92" customWidth="1"/>
    <col min="3841" max="3845" width="9.125" style="92" hidden="1" customWidth="1"/>
    <col min="3846" max="4088" width="9.125" style="92"/>
    <col min="4089" max="4089" width="30.125" style="92" customWidth="1"/>
    <col min="4090" max="4092" width="16.625" style="92" customWidth="1"/>
    <col min="4093" max="4093" width="30.125" style="92" customWidth="1"/>
    <col min="4094" max="4096" width="18" style="92" customWidth="1"/>
    <col min="4097" max="4101" width="9.125" style="92" hidden="1" customWidth="1"/>
    <col min="4102" max="4344" width="9.125" style="92"/>
    <col min="4345" max="4345" width="30.125" style="92" customWidth="1"/>
    <col min="4346" max="4348" width="16.625" style="92" customWidth="1"/>
    <col min="4349" max="4349" width="30.125" style="92" customWidth="1"/>
    <col min="4350" max="4352" width="18" style="92" customWidth="1"/>
    <col min="4353" max="4357" width="9.125" style="92" hidden="1" customWidth="1"/>
    <col min="4358" max="4600" width="9.125" style="92"/>
    <col min="4601" max="4601" width="30.125" style="92" customWidth="1"/>
    <col min="4602" max="4604" width="16.625" style="92" customWidth="1"/>
    <col min="4605" max="4605" width="30.125" style="92" customWidth="1"/>
    <col min="4606" max="4608" width="18" style="92" customWidth="1"/>
    <col min="4609" max="4613" width="9.125" style="92" hidden="1" customWidth="1"/>
    <col min="4614" max="4856" width="9.125" style="92"/>
    <col min="4857" max="4857" width="30.125" style="92" customWidth="1"/>
    <col min="4858" max="4860" width="16.625" style="92" customWidth="1"/>
    <col min="4861" max="4861" width="30.125" style="92" customWidth="1"/>
    <col min="4862" max="4864" width="18" style="92" customWidth="1"/>
    <col min="4865" max="4869" width="9.125" style="92" hidden="1" customWidth="1"/>
    <col min="4870" max="5112" width="9.125" style="92"/>
    <col min="5113" max="5113" width="30.125" style="92" customWidth="1"/>
    <col min="5114" max="5116" width="16.625" style="92" customWidth="1"/>
    <col min="5117" max="5117" width="30.125" style="92" customWidth="1"/>
    <col min="5118" max="5120" width="18" style="92" customWidth="1"/>
    <col min="5121" max="5125" width="9.125" style="92" hidden="1" customWidth="1"/>
    <col min="5126" max="5368" width="9.125" style="92"/>
    <col min="5369" max="5369" width="30.125" style="92" customWidth="1"/>
    <col min="5370" max="5372" width="16.625" style="92" customWidth="1"/>
    <col min="5373" max="5373" width="30.125" style="92" customWidth="1"/>
    <col min="5374" max="5376" width="18" style="92" customWidth="1"/>
    <col min="5377" max="5381" width="9.125" style="92" hidden="1" customWidth="1"/>
    <col min="5382" max="5624" width="9.125" style="92"/>
    <col min="5625" max="5625" width="30.125" style="92" customWidth="1"/>
    <col min="5626" max="5628" width="16.625" style="92" customWidth="1"/>
    <col min="5629" max="5629" width="30.125" style="92" customWidth="1"/>
    <col min="5630" max="5632" width="18" style="92" customWidth="1"/>
    <col min="5633" max="5637" width="9.125" style="92" hidden="1" customWidth="1"/>
    <col min="5638" max="5880" width="9.125" style="92"/>
    <col min="5881" max="5881" width="30.125" style="92" customWidth="1"/>
    <col min="5882" max="5884" width="16.625" style="92" customWidth="1"/>
    <col min="5885" max="5885" width="30.125" style="92" customWidth="1"/>
    <col min="5886" max="5888" width="18" style="92" customWidth="1"/>
    <col min="5889" max="5893" width="9.125" style="92" hidden="1" customWidth="1"/>
    <col min="5894" max="6136" width="9.125" style="92"/>
    <col min="6137" max="6137" width="30.125" style="92" customWidth="1"/>
    <col min="6138" max="6140" width="16.625" style="92" customWidth="1"/>
    <col min="6141" max="6141" width="30.125" style="92" customWidth="1"/>
    <col min="6142" max="6144" width="18" style="92" customWidth="1"/>
    <col min="6145" max="6149" width="9.125" style="92" hidden="1" customWidth="1"/>
    <col min="6150" max="6392" width="9.125" style="92"/>
    <col min="6393" max="6393" width="30.125" style="92" customWidth="1"/>
    <col min="6394" max="6396" width="16.625" style="92" customWidth="1"/>
    <col min="6397" max="6397" width="30.125" style="92" customWidth="1"/>
    <col min="6398" max="6400" width="18" style="92" customWidth="1"/>
    <col min="6401" max="6405" width="9.125" style="92" hidden="1" customWidth="1"/>
    <col min="6406" max="6648" width="9.125" style="92"/>
    <col min="6649" max="6649" width="30.125" style="92" customWidth="1"/>
    <col min="6650" max="6652" width="16.625" style="92" customWidth="1"/>
    <col min="6653" max="6653" width="30.125" style="92" customWidth="1"/>
    <col min="6654" max="6656" width="18" style="92" customWidth="1"/>
    <col min="6657" max="6661" width="9.125" style="92" hidden="1" customWidth="1"/>
    <col min="6662" max="6904" width="9.125" style="92"/>
    <col min="6905" max="6905" width="30.125" style="92" customWidth="1"/>
    <col min="6906" max="6908" width="16.625" style="92" customWidth="1"/>
    <col min="6909" max="6909" width="30.125" style="92" customWidth="1"/>
    <col min="6910" max="6912" width="18" style="92" customWidth="1"/>
    <col min="6913" max="6917" width="9.125" style="92" hidden="1" customWidth="1"/>
    <col min="6918" max="7160" width="9.125" style="92"/>
    <col min="7161" max="7161" width="30.125" style="92" customWidth="1"/>
    <col min="7162" max="7164" width="16.625" style="92" customWidth="1"/>
    <col min="7165" max="7165" width="30.125" style="92" customWidth="1"/>
    <col min="7166" max="7168" width="18" style="92" customWidth="1"/>
    <col min="7169" max="7173" width="9.125" style="92" hidden="1" customWidth="1"/>
    <col min="7174" max="7416" width="9.125" style="92"/>
    <col min="7417" max="7417" width="30.125" style="92" customWidth="1"/>
    <col min="7418" max="7420" width="16.625" style="92" customWidth="1"/>
    <col min="7421" max="7421" width="30.125" style="92" customWidth="1"/>
    <col min="7422" max="7424" width="18" style="92" customWidth="1"/>
    <col min="7425" max="7429" width="9.125" style="92" hidden="1" customWidth="1"/>
    <col min="7430" max="7672" width="9.125" style="92"/>
    <col min="7673" max="7673" width="30.125" style="92" customWidth="1"/>
    <col min="7674" max="7676" width="16.625" style="92" customWidth="1"/>
    <col min="7677" max="7677" width="30.125" style="92" customWidth="1"/>
    <col min="7678" max="7680" width="18" style="92" customWidth="1"/>
    <col min="7681" max="7685" width="9.125" style="92" hidden="1" customWidth="1"/>
    <col min="7686" max="7928" width="9.125" style="92"/>
    <col min="7929" max="7929" width="30.125" style="92" customWidth="1"/>
    <col min="7930" max="7932" width="16.625" style="92" customWidth="1"/>
    <col min="7933" max="7933" width="30.125" style="92" customWidth="1"/>
    <col min="7934" max="7936" width="18" style="92" customWidth="1"/>
    <col min="7937" max="7941" width="9.125" style="92" hidden="1" customWidth="1"/>
    <col min="7942" max="8184" width="9.125" style="92"/>
    <col min="8185" max="8185" width="30.125" style="92" customWidth="1"/>
    <col min="8186" max="8188" width="16.625" style="92" customWidth="1"/>
    <col min="8189" max="8189" width="30.125" style="92" customWidth="1"/>
    <col min="8190" max="8192" width="18" style="92" customWidth="1"/>
    <col min="8193" max="8197" width="9.125" style="92" hidden="1" customWidth="1"/>
    <col min="8198" max="8440" width="9.125" style="92"/>
    <col min="8441" max="8441" width="30.125" style="92" customWidth="1"/>
    <col min="8442" max="8444" width="16.625" style="92" customWidth="1"/>
    <col min="8445" max="8445" width="30.125" style="92" customWidth="1"/>
    <col min="8446" max="8448" width="18" style="92" customWidth="1"/>
    <col min="8449" max="8453" width="9.125" style="92" hidden="1" customWidth="1"/>
    <col min="8454" max="8696" width="9.125" style="92"/>
    <col min="8697" max="8697" width="30.125" style="92" customWidth="1"/>
    <col min="8698" max="8700" width="16.625" style="92" customWidth="1"/>
    <col min="8701" max="8701" width="30.125" style="92" customWidth="1"/>
    <col min="8702" max="8704" width="18" style="92" customWidth="1"/>
    <col min="8705" max="8709" width="9.125" style="92" hidden="1" customWidth="1"/>
    <col min="8710" max="8952" width="9.125" style="92"/>
    <col min="8953" max="8953" width="30.125" style="92" customWidth="1"/>
    <col min="8954" max="8956" width="16.625" style="92" customWidth="1"/>
    <col min="8957" max="8957" width="30.125" style="92" customWidth="1"/>
    <col min="8958" max="8960" width="18" style="92" customWidth="1"/>
    <col min="8961" max="8965" width="9.125" style="92" hidden="1" customWidth="1"/>
    <col min="8966" max="9208" width="9.125" style="92"/>
    <col min="9209" max="9209" width="30.125" style="92" customWidth="1"/>
    <col min="9210" max="9212" width="16.625" style="92" customWidth="1"/>
    <col min="9213" max="9213" width="30.125" style="92" customWidth="1"/>
    <col min="9214" max="9216" width="18" style="92" customWidth="1"/>
    <col min="9217" max="9221" width="9.125" style="92" hidden="1" customWidth="1"/>
    <col min="9222" max="9464" width="9.125" style="92"/>
    <col min="9465" max="9465" width="30.125" style="92" customWidth="1"/>
    <col min="9466" max="9468" width="16.625" style="92" customWidth="1"/>
    <col min="9469" max="9469" width="30.125" style="92" customWidth="1"/>
    <col min="9470" max="9472" width="18" style="92" customWidth="1"/>
    <col min="9473" max="9477" width="9.125" style="92" hidden="1" customWidth="1"/>
    <col min="9478" max="9720" width="9.125" style="92"/>
    <col min="9721" max="9721" width="30.125" style="92" customWidth="1"/>
    <col min="9722" max="9724" width="16.625" style="92" customWidth="1"/>
    <col min="9725" max="9725" width="30.125" style="92" customWidth="1"/>
    <col min="9726" max="9728" width="18" style="92" customWidth="1"/>
    <col min="9729" max="9733" width="9.125" style="92" hidden="1" customWidth="1"/>
    <col min="9734" max="9976" width="9.125" style="92"/>
    <col min="9977" max="9977" width="30.125" style="92" customWidth="1"/>
    <col min="9978" max="9980" width="16.625" style="92" customWidth="1"/>
    <col min="9981" max="9981" width="30.125" style="92" customWidth="1"/>
    <col min="9982" max="9984" width="18" style="92" customWidth="1"/>
    <col min="9985" max="9989" width="9.125" style="92" hidden="1" customWidth="1"/>
    <col min="9990" max="10232" width="9.125" style="92"/>
    <col min="10233" max="10233" width="30.125" style="92" customWidth="1"/>
    <col min="10234" max="10236" width="16.625" style="92" customWidth="1"/>
    <col min="10237" max="10237" width="30.125" style="92" customWidth="1"/>
    <col min="10238" max="10240" width="18" style="92" customWidth="1"/>
    <col min="10241" max="10245" width="9.125" style="92" hidden="1" customWidth="1"/>
    <col min="10246" max="10488" width="9.125" style="92"/>
    <col min="10489" max="10489" width="30.125" style="92" customWidth="1"/>
    <col min="10490" max="10492" width="16.625" style="92" customWidth="1"/>
    <col min="10493" max="10493" width="30.125" style="92" customWidth="1"/>
    <col min="10494" max="10496" width="18" style="92" customWidth="1"/>
    <col min="10497" max="10501" width="9.125" style="92" hidden="1" customWidth="1"/>
    <col min="10502" max="10744" width="9.125" style="92"/>
    <col min="10745" max="10745" width="30.125" style="92" customWidth="1"/>
    <col min="10746" max="10748" width="16.625" style="92" customWidth="1"/>
    <col min="10749" max="10749" width="30.125" style="92" customWidth="1"/>
    <col min="10750" max="10752" width="18" style="92" customWidth="1"/>
    <col min="10753" max="10757" width="9.125" style="92" hidden="1" customWidth="1"/>
    <col min="10758" max="11000" width="9.125" style="92"/>
    <col min="11001" max="11001" width="30.125" style="92" customWidth="1"/>
    <col min="11002" max="11004" width="16.625" style="92" customWidth="1"/>
    <col min="11005" max="11005" width="30.125" style="92" customWidth="1"/>
    <col min="11006" max="11008" width="18" style="92" customWidth="1"/>
    <col min="11009" max="11013" width="9.125" style="92" hidden="1" customWidth="1"/>
    <col min="11014" max="11256" width="9.125" style="92"/>
    <col min="11257" max="11257" width="30.125" style="92" customWidth="1"/>
    <col min="11258" max="11260" width="16.625" style="92" customWidth="1"/>
    <col min="11261" max="11261" width="30.125" style="92" customWidth="1"/>
    <col min="11262" max="11264" width="18" style="92" customWidth="1"/>
    <col min="11265" max="11269" width="9.125" style="92" hidden="1" customWidth="1"/>
    <col min="11270" max="11512" width="9.125" style="92"/>
    <col min="11513" max="11513" width="30.125" style="92" customWidth="1"/>
    <col min="11514" max="11516" width="16.625" style="92" customWidth="1"/>
    <col min="11517" max="11517" width="30.125" style="92" customWidth="1"/>
    <col min="11518" max="11520" width="18" style="92" customWidth="1"/>
    <col min="11521" max="11525" width="9.125" style="92" hidden="1" customWidth="1"/>
    <col min="11526" max="11768" width="9.125" style="92"/>
    <col min="11769" max="11769" width="30.125" style="92" customWidth="1"/>
    <col min="11770" max="11772" width="16.625" style="92" customWidth="1"/>
    <col min="11773" max="11773" width="30.125" style="92" customWidth="1"/>
    <col min="11774" max="11776" width="18" style="92" customWidth="1"/>
    <col min="11777" max="11781" width="9.125" style="92" hidden="1" customWidth="1"/>
    <col min="11782" max="12024" width="9.125" style="92"/>
    <col min="12025" max="12025" width="30.125" style="92" customWidth="1"/>
    <col min="12026" max="12028" width="16.625" style="92" customWidth="1"/>
    <col min="12029" max="12029" width="30.125" style="92" customWidth="1"/>
    <col min="12030" max="12032" width="18" style="92" customWidth="1"/>
    <col min="12033" max="12037" width="9.125" style="92" hidden="1" customWidth="1"/>
    <col min="12038" max="12280" width="9.125" style="92"/>
    <col min="12281" max="12281" width="30.125" style="92" customWidth="1"/>
    <col min="12282" max="12284" width="16.625" style="92" customWidth="1"/>
    <col min="12285" max="12285" width="30.125" style="92" customWidth="1"/>
    <col min="12286" max="12288" width="18" style="92" customWidth="1"/>
    <col min="12289" max="12293" width="9.125" style="92" hidden="1" customWidth="1"/>
    <col min="12294" max="12536" width="9.125" style="92"/>
    <col min="12537" max="12537" width="30.125" style="92" customWidth="1"/>
    <col min="12538" max="12540" width="16.625" style="92" customWidth="1"/>
    <col min="12541" max="12541" width="30.125" style="92" customWidth="1"/>
    <col min="12542" max="12544" width="18" style="92" customWidth="1"/>
    <col min="12545" max="12549" width="9.125" style="92" hidden="1" customWidth="1"/>
    <col min="12550" max="12792" width="9.125" style="92"/>
    <col min="12793" max="12793" width="30.125" style="92" customWidth="1"/>
    <col min="12794" max="12796" width="16.625" style="92" customWidth="1"/>
    <col min="12797" max="12797" width="30.125" style="92" customWidth="1"/>
    <col min="12798" max="12800" width="18" style="92" customWidth="1"/>
    <col min="12801" max="12805" width="9.125" style="92" hidden="1" customWidth="1"/>
    <col min="12806" max="13048" width="9.125" style="92"/>
    <col min="13049" max="13049" width="30.125" style="92" customWidth="1"/>
    <col min="13050" max="13052" width="16.625" style="92" customWidth="1"/>
    <col min="13053" max="13053" width="30.125" style="92" customWidth="1"/>
    <col min="13054" max="13056" width="18" style="92" customWidth="1"/>
    <col min="13057" max="13061" width="9.125" style="92" hidden="1" customWidth="1"/>
    <col min="13062" max="13304" width="9.125" style="92"/>
    <col min="13305" max="13305" width="30.125" style="92" customWidth="1"/>
    <col min="13306" max="13308" width="16.625" style="92" customWidth="1"/>
    <col min="13309" max="13309" width="30.125" style="92" customWidth="1"/>
    <col min="13310" max="13312" width="18" style="92" customWidth="1"/>
    <col min="13313" max="13317" width="9.125" style="92" hidden="1" customWidth="1"/>
    <col min="13318" max="13560" width="9.125" style="92"/>
    <col min="13561" max="13561" width="30.125" style="92" customWidth="1"/>
    <col min="13562" max="13564" width="16.625" style="92" customWidth="1"/>
    <col min="13565" max="13565" width="30.125" style="92" customWidth="1"/>
    <col min="13566" max="13568" width="18" style="92" customWidth="1"/>
    <col min="13569" max="13573" width="9.125" style="92" hidden="1" customWidth="1"/>
    <col min="13574" max="13816" width="9.125" style="92"/>
    <col min="13817" max="13817" width="30.125" style="92" customWidth="1"/>
    <col min="13818" max="13820" width="16.625" style="92" customWidth="1"/>
    <col min="13821" max="13821" width="30.125" style="92" customWidth="1"/>
    <col min="13822" max="13824" width="18" style="92" customWidth="1"/>
    <col min="13825" max="13829" width="9.125" style="92" hidden="1" customWidth="1"/>
    <col min="13830" max="14072" width="9.125" style="92"/>
    <col min="14073" max="14073" width="30.125" style="92" customWidth="1"/>
    <col min="14074" max="14076" width="16.625" style="92" customWidth="1"/>
    <col min="14077" max="14077" width="30.125" style="92" customWidth="1"/>
    <col min="14078" max="14080" width="18" style="92" customWidth="1"/>
    <col min="14081" max="14085" width="9.125" style="92" hidden="1" customWidth="1"/>
    <col min="14086" max="14328" width="9.125" style="92"/>
    <col min="14329" max="14329" width="30.125" style="92" customWidth="1"/>
    <col min="14330" max="14332" width="16.625" style="92" customWidth="1"/>
    <col min="14333" max="14333" width="30.125" style="92" customWidth="1"/>
    <col min="14334" max="14336" width="18" style="92" customWidth="1"/>
    <col min="14337" max="14341" width="9.125" style="92" hidden="1" customWidth="1"/>
    <col min="14342" max="14584" width="9.125" style="92"/>
    <col min="14585" max="14585" width="30.125" style="92" customWidth="1"/>
    <col min="14586" max="14588" width="16.625" style="92" customWidth="1"/>
    <col min="14589" max="14589" width="30.125" style="92" customWidth="1"/>
    <col min="14590" max="14592" width="18" style="92" customWidth="1"/>
    <col min="14593" max="14597" width="9.125" style="92" hidden="1" customWidth="1"/>
    <col min="14598" max="14840" width="9.125" style="92"/>
    <col min="14841" max="14841" width="30.125" style="92" customWidth="1"/>
    <col min="14842" max="14844" width="16.625" style="92" customWidth="1"/>
    <col min="14845" max="14845" width="30.125" style="92" customWidth="1"/>
    <col min="14846" max="14848" width="18" style="92" customWidth="1"/>
    <col min="14849" max="14853" width="9.125" style="92" hidden="1" customWidth="1"/>
    <col min="14854" max="15096" width="9.125" style="92"/>
    <col min="15097" max="15097" width="30.125" style="92" customWidth="1"/>
    <col min="15098" max="15100" width="16.625" style="92" customWidth="1"/>
    <col min="15101" max="15101" width="30.125" style="92" customWidth="1"/>
    <col min="15102" max="15104" width="18" style="92" customWidth="1"/>
    <col min="15105" max="15109" width="9.125" style="92" hidden="1" customWidth="1"/>
    <col min="15110" max="15352" width="9.125" style="92"/>
    <col min="15353" max="15353" width="30.125" style="92" customWidth="1"/>
    <col min="15354" max="15356" width="16.625" style="92" customWidth="1"/>
    <col min="15357" max="15357" width="30.125" style="92" customWidth="1"/>
    <col min="15358" max="15360" width="18" style="92" customWidth="1"/>
    <col min="15361" max="15365" width="9.125" style="92" hidden="1" customWidth="1"/>
    <col min="15366" max="15608" width="9.125" style="92"/>
    <col min="15609" max="15609" width="30.125" style="92" customWidth="1"/>
    <col min="15610" max="15612" width="16.625" style="92" customWidth="1"/>
    <col min="15613" max="15613" width="30.125" style="92" customWidth="1"/>
    <col min="15614" max="15616" width="18" style="92" customWidth="1"/>
    <col min="15617" max="15621" width="9.125" style="92" hidden="1" customWidth="1"/>
    <col min="15622" max="15864" width="9.125" style="92"/>
    <col min="15865" max="15865" width="30.125" style="92" customWidth="1"/>
    <col min="15866" max="15868" width="16.625" style="92" customWidth="1"/>
    <col min="15869" max="15869" width="30.125" style="92" customWidth="1"/>
    <col min="15870" max="15872" width="18" style="92" customWidth="1"/>
    <col min="15873" max="15877" width="9.125" style="92" hidden="1" customWidth="1"/>
    <col min="15878" max="16120" width="9.125" style="92"/>
    <col min="16121" max="16121" width="30.125" style="92" customWidth="1"/>
    <col min="16122" max="16124" width="16.625" style="92" customWidth="1"/>
    <col min="16125" max="16125" width="30.125" style="92" customWidth="1"/>
    <col min="16126" max="16128" width="18" style="92" customWidth="1"/>
    <col min="16129" max="16133" width="9.125" style="92" hidden="1" customWidth="1"/>
    <col min="16134" max="16384" width="9.125" style="92"/>
  </cols>
  <sheetData>
    <row r="1" spans="1:7" s="85" customFormat="1" ht="19.5" customHeight="1">
      <c r="A1" s="62" t="s">
        <v>1248</v>
      </c>
      <c r="F1" s="93"/>
      <c r="G1" s="93"/>
    </row>
    <row r="2" spans="1:7" s="86" customFormat="1" ht="22.5">
      <c r="A2" s="306" t="s">
        <v>1249</v>
      </c>
      <c r="B2" s="306"/>
      <c r="C2" s="306"/>
      <c r="D2" s="306"/>
      <c r="E2" s="306"/>
      <c r="F2" s="306"/>
      <c r="G2" s="306"/>
    </row>
    <row r="3" spans="1:7" s="87" customFormat="1" ht="19.5" customHeight="1">
      <c r="A3" s="94"/>
      <c r="F3" s="307" t="s">
        <v>3</v>
      </c>
      <c r="G3" s="307"/>
    </row>
    <row r="4" spans="1:7" s="87" customFormat="1" ht="30.95" customHeight="1">
      <c r="A4" s="302" t="s">
        <v>1250</v>
      </c>
      <c r="B4" s="303"/>
      <c r="C4" s="298" t="s">
        <v>5</v>
      </c>
      <c r="D4" s="300" t="s">
        <v>6</v>
      </c>
      <c r="E4" s="308" t="s">
        <v>7</v>
      </c>
      <c r="F4" s="309"/>
      <c r="G4" s="310"/>
    </row>
    <row r="5" spans="1:7" s="87" customFormat="1" ht="38.25" customHeight="1">
      <c r="A5" s="304"/>
      <c r="B5" s="305"/>
      <c r="C5" s="299"/>
      <c r="D5" s="301"/>
      <c r="E5" s="95" t="s">
        <v>10</v>
      </c>
      <c r="F5" s="49" t="s">
        <v>11</v>
      </c>
      <c r="G5" s="49" t="s">
        <v>12</v>
      </c>
    </row>
    <row r="6" spans="1:7" s="87" customFormat="1" ht="19.5" customHeight="1">
      <c r="A6" s="311" t="s">
        <v>1251</v>
      </c>
      <c r="B6" s="311"/>
      <c r="C6" s="96"/>
      <c r="D6" s="97"/>
      <c r="E6" s="98"/>
      <c r="F6" s="52"/>
      <c r="G6" s="52"/>
    </row>
    <row r="7" spans="1:7" s="87" customFormat="1" ht="19.5" customHeight="1">
      <c r="A7" s="297" t="s">
        <v>1252</v>
      </c>
      <c r="B7" s="99" t="s">
        <v>1141</v>
      </c>
      <c r="C7" s="100">
        <f>C8+C9</f>
        <v>225</v>
      </c>
      <c r="D7" s="101">
        <f t="shared" ref="D7:E7" si="0">D8+D9</f>
        <v>178</v>
      </c>
      <c r="E7" s="101">
        <f t="shared" si="0"/>
        <v>265</v>
      </c>
      <c r="F7" s="52">
        <f t="shared" ref="F7:F11" si="1">E7/C7</f>
        <v>1.17777777777778</v>
      </c>
      <c r="G7" s="52">
        <f t="shared" ref="G7:G11" si="2">E7/D7</f>
        <v>1.48876404494382</v>
      </c>
    </row>
    <row r="8" spans="1:7" s="87" customFormat="1" ht="19.5" customHeight="1">
      <c r="A8" s="297"/>
      <c r="B8" s="99" t="s">
        <v>1253</v>
      </c>
      <c r="C8" s="102"/>
      <c r="D8" s="97"/>
      <c r="E8" s="98"/>
      <c r="F8" s="52"/>
      <c r="G8" s="52"/>
    </row>
    <row r="9" spans="1:7" s="87" customFormat="1" ht="19.5" customHeight="1">
      <c r="A9" s="297"/>
      <c r="B9" s="99" t="s">
        <v>1254</v>
      </c>
      <c r="C9" s="102">
        <v>225</v>
      </c>
      <c r="D9" s="97">
        <v>178</v>
      </c>
      <c r="E9" s="98">
        <v>265</v>
      </c>
      <c r="F9" s="52">
        <f t="shared" si="1"/>
        <v>1.17777777777778</v>
      </c>
      <c r="G9" s="52">
        <f t="shared" si="2"/>
        <v>1.48876404494382</v>
      </c>
    </row>
    <row r="10" spans="1:7" s="87" customFormat="1" ht="19.5" customHeight="1">
      <c r="A10" s="311" t="s">
        <v>1255</v>
      </c>
      <c r="B10" s="311"/>
      <c r="C10" s="96">
        <v>73</v>
      </c>
      <c r="D10" s="97">
        <v>21</v>
      </c>
      <c r="E10" s="98">
        <v>72</v>
      </c>
      <c r="F10" s="52">
        <f t="shared" si="1"/>
        <v>0.98630136986301398</v>
      </c>
      <c r="G10" s="52">
        <f t="shared" si="2"/>
        <v>3.4285714285714302</v>
      </c>
    </row>
    <row r="11" spans="1:7" s="88" customFormat="1" ht="19.5" customHeight="1">
      <c r="A11" s="295" t="s">
        <v>1106</v>
      </c>
      <c r="B11" s="296"/>
      <c r="C11" s="103">
        <f>C6+C7+C10</f>
        <v>298</v>
      </c>
      <c r="D11" s="103">
        <f t="shared" ref="D11:E11" si="3">D6+D7+D10</f>
        <v>199</v>
      </c>
      <c r="E11" s="103">
        <f t="shared" si="3"/>
        <v>337</v>
      </c>
      <c r="F11" s="52">
        <f t="shared" si="1"/>
        <v>1.13087248322148</v>
      </c>
      <c r="G11" s="52">
        <f t="shared" si="2"/>
        <v>1.6934673366834201</v>
      </c>
    </row>
    <row r="12" spans="1:7" s="89" customFormat="1" ht="18.75" customHeight="1">
      <c r="A12" s="90"/>
      <c r="F12" s="91"/>
      <c r="G12" s="91"/>
    </row>
  </sheetData>
  <mergeCells count="10">
    <mergeCell ref="A2:G2"/>
    <mergeCell ref="F3:G3"/>
    <mergeCell ref="E4:G4"/>
    <mergeCell ref="A6:B6"/>
    <mergeCell ref="A10:B10"/>
    <mergeCell ref="A11:B11"/>
    <mergeCell ref="A7:A9"/>
    <mergeCell ref="C4:C5"/>
    <mergeCell ref="D4:D5"/>
    <mergeCell ref="A4:B5"/>
  </mergeCells>
  <phoneticPr fontId="14" type="noConversion"/>
  <printOptions horizontalCentered="1"/>
  <pageMargins left="0.70833333333333304" right="0.70833333333333304" top="0.74791666666666701" bottom="0.74791666666666701" header="0.31458333333333299" footer="0.31458333333333299"/>
  <pageSetup paperSize="9" orientation="landscape"/>
  <headerFooter alignWithMargins="0"/>
</worksheet>
</file>

<file path=xl/worksheets/sheet11.xml><?xml version="1.0" encoding="utf-8"?>
<worksheet xmlns="http://schemas.openxmlformats.org/spreadsheetml/2006/main" xmlns:r="http://schemas.openxmlformats.org/officeDocument/2006/relationships">
  <sheetPr filterMode="1">
    <pageSetUpPr fitToPage="1"/>
  </sheetPr>
  <dimension ref="A1:M317"/>
  <sheetViews>
    <sheetView showGridLines="0" showZeros="0" zoomScale="85" zoomScaleNormal="85" workbookViewId="0">
      <pane ySplit="6" topLeftCell="A181" activePane="bottomLeft" state="frozen"/>
      <selection pane="bottomLeft" activeCell="O12" sqref="O12"/>
    </sheetView>
  </sheetViews>
  <sheetFormatPr defaultColWidth="9" defaultRowHeight="13.5"/>
  <cols>
    <col min="1" max="1" width="41" style="60" customWidth="1"/>
    <col min="2" max="4" width="10.125" style="61" customWidth="1"/>
    <col min="5" max="6" width="9.25" style="60" customWidth="1"/>
    <col min="7" max="7" width="63.25" style="60" customWidth="1"/>
    <col min="8" max="10" width="9.375" style="61" customWidth="1"/>
    <col min="11" max="12" width="9.25" style="60" customWidth="1"/>
    <col min="13" max="13" width="9" style="60" hidden="1" customWidth="1"/>
    <col min="14" max="16384" width="9" style="60"/>
  </cols>
  <sheetData>
    <row r="1" spans="1:13" ht="14.25">
      <c r="A1" s="62" t="s">
        <v>1256</v>
      </c>
      <c r="B1" s="63"/>
      <c r="C1" s="63"/>
      <c r="D1" s="63"/>
      <c r="E1" s="44"/>
      <c r="F1" s="44"/>
    </row>
    <row r="2" spans="1:13" s="57" customFormat="1" ht="22.5">
      <c r="A2" s="251" t="s">
        <v>1257</v>
      </c>
      <c r="B2" s="251"/>
      <c r="C2" s="251"/>
      <c r="D2" s="251"/>
      <c r="E2" s="251"/>
      <c r="F2" s="251"/>
      <c r="G2" s="251"/>
      <c r="H2" s="251"/>
      <c r="I2" s="251"/>
      <c r="J2" s="251"/>
      <c r="K2" s="251"/>
      <c r="L2" s="251"/>
    </row>
    <row r="3" spans="1:13" ht="14.25" customHeight="1">
      <c r="L3" s="75" t="s">
        <v>3</v>
      </c>
    </row>
    <row r="4" spans="1:13" ht="31.5" customHeight="1">
      <c r="A4" s="312" t="s">
        <v>1001</v>
      </c>
      <c r="B4" s="312"/>
      <c r="C4" s="312"/>
      <c r="D4" s="312"/>
      <c r="E4" s="312"/>
      <c r="F4" s="312"/>
      <c r="G4" s="312" t="s">
        <v>1002</v>
      </c>
      <c r="H4" s="312"/>
      <c r="I4" s="312"/>
      <c r="J4" s="312"/>
      <c r="K4" s="312"/>
      <c r="L4" s="312"/>
    </row>
    <row r="5" spans="1:13" s="58" customFormat="1" ht="19.5" customHeight="1">
      <c r="A5" s="272" t="s">
        <v>4</v>
      </c>
      <c r="B5" s="272" t="s">
        <v>5</v>
      </c>
      <c r="C5" s="272" t="s">
        <v>6</v>
      </c>
      <c r="D5" s="272" t="s">
        <v>7</v>
      </c>
      <c r="E5" s="272"/>
      <c r="F5" s="272"/>
      <c r="G5" s="272" t="s">
        <v>4</v>
      </c>
      <c r="H5" s="272" t="s">
        <v>5</v>
      </c>
      <c r="I5" s="272" t="s">
        <v>6</v>
      </c>
      <c r="J5" s="272" t="s">
        <v>7</v>
      </c>
      <c r="K5" s="272"/>
      <c r="L5" s="272"/>
    </row>
    <row r="6" spans="1:13" s="58" customFormat="1" ht="60" customHeight="1">
      <c r="A6" s="272"/>
      <c r="B6" s="272"/>
      <c r="C6" s="272"/>
      <c r="D6" s="48" t="s">
        <v>10</v>
      </c>
      <c r="E6" s="49" t="s">
        <v>11</v>
      </c>
      <c r="F6" s="49" t="s">
        <v>12</v>
      </c>
      <c r="G6" s="272"/>
      <c r="H6" s="272"/>
      <c r="I6" s="272"/>
      <c r="J6" s="48" t="s">
        <v>10</v>
      </c>
      <c r="K6" s="49" t="s">
        <v>11</v>
      </c>
      <c r="L6" s="49" t="s">
        <v>12</v>
      </c>
    </row>
    <row r="7" spans="1:13" ht="20.100000000000001" customHeight="1">
      <c r="A7" s="50" t="s">
        <v>1258</v>
      </c>
      <c r="B7" s="65"/>
      <c r="C7" s="65"/>
      <c r="D7" s="65"/>
      <c r="E7" s="52"/>
      <c r="F7" s="52"/>
      <c r="G7" s="66" t="s">
        <v>1259</v>
      </c>
      <c r="H7" s="67">
        <f>H8+H14+H20</f>
        <v>2</v>
      </c>
      <c r="I7" s="67">
        <f t="shared" ref="I7:J7" si="0">I8+I14+I20</f>
        <v>4</v>
      </c>
      <c r="J7" s="67">
        <f t="shared" si="0"/>
        <v>35</v>
      </c>
      <c r="K7" s="52">
        <f t="shared" ref="K7:K69" si="1">J7/H7</f>
        <v>17.5</v>
      </c>
      <c r="L7" s="52">
        <f t="shared" ref="L7:L70" si="2">J7/I7</f>
        <v>8.75</v>
      </c>
      <c r="M7" s="60">
        <f>B7+C7+D7+H7+I7+J7</f>
        <v>41</v>
      </c>
    </row>
    <row r="8" spans="1:13" ht="20.100000000000001" customHeight="1">
      <c r="A8" s="50" t="s">
        <v>1260</v>
      </c>
      <c r="B8" s="65"/>
      <c r="C8" s="65"/>
      <c r="D8" s="65"/>
      <c r="E8" s="52"/>
      <c r="F8" s="52"/>
      <c r="G8" s="68" t="s">
        <v>1261</v>
      </c>
      <c r="H8" s="67">
        <f>SUM(H9:H13)</f>
        <v>2</v>
      </c>
      <c r="I8" s="67">
        <f t="shared" ref="I8:J8" si="3">SUM(I9:I13)</f>
        <v>4</v>
      </c>
      <c r="J8" s="67">
        <f t="shared" si="3"/>
        <v>35</v>
      </c>
      <c r="K8" s="52">
        <f t="shared" si="1"/>
        <v>17.5</v>
      </c>
      <c r="L8" s="52">
        <f t="shared" si="2"/>
        <v>8.75</v>
      </c>
      <c r="M8" s="60">
        <f t="shared" ref="M8:M71" si="4">B8+C8+D8+H8+I8+J8</f>
        <v>41</v>
      </c>
    </row>
    <row r="9" spans="1:13" ht="20.100000000000001" customHeight="1">
      <c r="A9" s="50" t="s">
        <v>1262</v>
      </c>
      <c r="B9" s="65"/>
      <c r="C9" s="65"/>
      <c r="D9" s="65"/>
      <c r="E9" s="52"/>
      <c r="F9" s="52"/>
      <c r="G9" s="69" t="s">
        <v>1263</v>
      </c>
      <c r="H9" s="54">
        <v>2</v>
      </c>
      <c r="I9" s="54">
        <v>4</v>
      </c>
      <c r="J9" s="54">
        <f>30+5</f>
        <v>35</v>
      </c>
      <c r="K9" s="52">
        <f t="shared" si="1"/>
        <v>17.5</v>
      </c>
      <c r="L9" s="52">
        <f t="shared" si="2"/>
        <v>8.75</v>
      </c>
      <c r="M9" s="60">
        <f t="shared" si="4"/>
        <v>41</v>
      </c>
    </row>
    <row r="10" spans="1:13" ht="20.100000000000001" hidden="1" customHeight="1">
      <c r="A10" s="50" t="s">
        <v>1264</v>
      </c>
      <c r="B10" s="65"/>
      <c r="C10" s="65"/>
      <c r="D10" s="65"/>
      <c r="E10" s="52" t="e">
        <f t="shared" ref="E10:E34" si="5">D10/B10</f>
        <v>#DIV/0!</v>
      </c>
      <c r="F10" s="52" t="e">
        <f t="shared" ref="F10:F34" si="6">D10/C10</f>
        <v>#DIV/0!</v>
      </c>
      <c r="G10" s="69" t="s">
        <v>1265</v>
      </c>
      <c r="H10" s="54"/>
      <c r="I10" s="54"/>
      <c r="J10" s="54"/>
      <c r="K10" s="52" t="e">
        <f t="shared" si="1"/>
        <v>#DIV/0!</v>
      </c>
      <c r="L10" s="52" t="e">
        <f t="shared" si="2"/>
        <v>#DIV/0!</v>
      </c>
      <c r="M10" s="60">
        <f t="shared" si="4"/>
        <v>0</v>
      </c>
    </row>
    <row r="11" spans="1:13" ht="20.100000000000001" hidden="1" customHeight="1">
      <c r="A11" s="50" t="s">
        <v>1266</v>
      </c>
      <c r="B11" s="65"/>
      <c r="C11" s="65"/>
      <c r="D11" s="65"/>
      <c r="E11" s="52" t="e">
        <f t="shared" si="5"/>
        <v>#DIV/0!</v>
      </c>
      <c r="F11" s="52" t="e">
        <f t="shared" si="6"/>
        <v>#DIV/0!</v>
      </c>
      <c r="G11" s="69" t="s">
        <v>1267</v>
      </c>
      <c r="H11" s="54"/>
      <c r="I11" s="54"/>
      <c r="J11" s="54"/>
      <c r="K11" s="52" t="e">
        <f t="shared" si="1"/>
        <v>#DIV/0!</v>
      </c>
      <c r="L11" s="52" t="e">
        <f t="shared" si="2"/>
        <v>#DIV/0!</v>
      </c>
      <c r="M11" s="60">
        <f t="shared" si="4"/>
        <v>0</v>
      </c>
    </row>
    <row r="12" spans="1:13" ht="20.100000000000001" customHeight="1">
      <c r="A12" s="50" t="s">
        <v>1268</v>
      </c>
      <c r="B12" s="67">
        <f>SUM(B13:B17)</f>
        <v>52100</v>
      </c>
      <c r="C12" s="67">
        <f t="shared" ref="C12:D12" si="7">SUM(C13:C17)</f>
        <v>13226</v>
      </c>
      <c r="D12" s="67">
        <f t="shared" si="7"/>
        <v>45500</v>
      </c>
      <c r="E12" s="52">
        <f t="shared" si="5"/>
        <v>0.87332053742802296</v>
      </c>
      <c r="F12" s="52">
        <f t="shared" si="6"/>
        <v>3.4401935581430498</v>
      </c>
      <c r="G12" s="69" t="s">
        <v>1269</v>
      </c>
      <c r="H12" s="54"/>
      <c r="I12" s="54"/>
      <c r="J12" s="54"/>
      <c r="K12" s="52"/>
      <c r="L12" s="52"/>
      <c r="M12" s="60">
        <f t="shared" si="4"/>
        <v>110826</v>
      </c>
    </row>
    <row r="13" spans="1:13" ht="20.100000000000001" customHeight="1">
      <c r="A13" s="54" t="s">
        <v>1270</v>
      </c>
      <c r="B13" s="54">
        <v>52100</v>
      </c>
      <c r="C13" s="54">
        <v>11204</v>
      </c>
      <c r="D13" s="54">
        <v>45500</v>
      </c>
      <c r="E13" s="52">
        <f t="shared" si="5"/>
        <v>0.87332053742802296</v>
      </c>
      <c r="F13" s="52">
        <f t="shared" si="6"/>
        <v>4.0610496251338803</v>
      </c>
      <c r="G13" s="69" t="s">
        <v>1271</v>
      </c>
      <c r="H13" s="54"/>
      <c r="I13" s="54"/>
      <c r="J13" s="54"/>
      <c r="K13" s="52"/>
      <c r="L13" s="52"/>
      <c r="M13" s="60">
        <f t="shared" si="4"/>
        <v>108804</v>
      </c>
    </row>
    <row r="14" spans="1:13" ht="20.100000000000001" customHeight="1">
      <c r="A14" s="54" t="s">
        <v>1272</v>
      </c>
      <c r="B14" s="54"/>
      <c r="C14" s="54">
        <v>905</v>
      </c>
      <c r="D14" s="54"/>
      <c r="E14" s="52"/>
      <c r="F14" s="52">
        <f t="shared" si="6"/>
        <v>0</v>
      </c>
      <c r="G14" s="68" t="s">
        <v>1273</v>
      </c>
      <c r="H14" s="67">
        <f>SUM(H15:H19)</f>
        <v>0</v>
      </c>
      <c r="I14" s="67">
        <f t="shared" ref="I14:J14" si="8">SUM(I15:I19)</f>
        <v>0</v>
      </c>
      <c r="J14" s="67">
        <f t="shared" si="8"/>
        <v>0</v>
      </c>
      <c r="K14" s="52"/>
      <c r="L14" s="52"/>
      <c r="M14" s="60">
        <f t="shared" si="4"/>
        <v>905</v>
      </c>
    </row>
    <row r="15" spans="1:13" ht="20.100000000000001" customHeight="1">
      <c r="A15" s="54" t="s">
        <v>1274</v>
      </c>
      <c r="B15" s="54"/>
      <c r="C15" s="54">
        <v>1553</v>
      </c>
      <c r="D15" s="54"/>
      <c r="E15" s="52"/>
      <c r="F15" s="52">
        <f t="shared" si="6"/>
        <v>0</v>
      </c>
      <c r="G15" s="69" t="s">
        <v>1275</v>
      </c>
      <c r="H15" s="70"/>
      <c r="I15" s="70"/>
      <c r="J15" s="70"/>
      <c r="K15" s="52"/>
      <c r="L15" s="52"/>
      <c r="M15" s="60">
        <f t="shared" si="4"/>
        <v>1553</v>
      </c>
    </row>
    <row r="16" spans="1:13" ht="20.100000000000001" customHeight="1">
      <c r="A16" s="54" t="s">
        <v>1276</v>
      </c>
      <c r="B16" s="54"/>
      <c r="C16" s="54">
        <v>-1061</v>
      </c>
      <c r="D16" s="54"/>
      <c r="E16" s="52"/>
      <c r="F16" s="52">
        <f t="shared" si="6"/>
        <v>0</v>
      </c>
      <c r="G16" s="69" t="s">
        <v>1277</v>
      </c>
      <c r="H16" s="70"/>
      <c r="I16" s="70"/>
      <c r="J16" s="70"/>
      <c r="K16" s="52"/>
      <c r="L16" s="52"/>
      <c r="M16" s="60">
        <f t="shared" si="4"/>
        <v>-1061</v>
      </c>
    </row>
    <row r="17" spans="1:13" ht="20.100000000000001" customHeight="1">
      <c r="A17" s="54" t="s">
        <v>1278</v>
      </c>
      <c r="B17" s="50"/>
      <c r="C17" s="50">
        <v>625</v>
      </c>
      <c r="D17" s="50"/>
      <c r="E17" s="52"/>
      <c r="F17" s="52">
        <f t="shared" si="6"/>
        <v>0</v>
      </c>
      <c r="G17" s="69" t="s">
        <v>1279</v>
      </c>
      <c r="H17" s="70"/>
      <c r="I17" s="70"/>
      <c r="J17" s="70"/>
      <c r="K17" s="52"/>
      <c r="L17" s="52"/>
      <c r="M17" s="60">
        <f t="shared" si="4"/>
        <v>625</v>
      </c>
    </row>
    <row r="18" spans="1:13" ht="20.100000000000001" hidden="1" customHeight="1">
      <c r="A18" s="50" t="s">
        <v>1280</v>
      </c>
      <c r="B18" s="50"/>
      <c r="C18" s="50"/>
      <c r="D18" s="50"/>
      <c r="E18" s="52" t="e">
        <f t="shared" si="5"/>
        <v>#DIV/0!</v>
      </c>
      <c r="F18" s="52" t="e">
        <f t="shared" si="6"/>
        <v>#DIV/0!</v>
      </c>
      <c r="G18" s="69" t="s">
        <v>1281</v>
      </c>
      <c r="H18" s="70"/>
      <c r="I18" s="70"/>
      <c r="J18" s="70"/>
      <c r="K18" s="52" t="e">
        <f t="shared" si="1"/>
        <v>#DIV/0!</v>
      </c>
      <c r="L18" s="52" t="e">
        <f t="shared" si="2"/>
        <v>#DIV/0!</v>
      </c>
      <c r="M18" s="60">
        <f t="shared" si="4"/>
        <v>0</v>
      </c>
    </row>
    <row r="19" spans="1:13" ht="20.100000000000001" hidden="1" customHeight="1">
      <c r="A19" s="50" t="s">
        <v>1282</v>
      </c>
      <c r="B19" s="67">
        <f>SUM(B20:B21)</f>
        <v>0</v>
      </c>
      <c r="C19" s="67">
        <f t="shared" ref="C19:D19" si="9">SUM(C20:C21)</f>
        <v>0</v>
      </c>
      <c r="D19" s="67">
        <f t="shared" si="9"/>
        <v>0</v>
      </c>
      <c r="E19" s="52" t="e">
        <f t="shared" si="5"/>
        <v>#DIV/0!</v>
      </c>
      <c r="F19" s="52" t="e">
        <f t="shared" si="6"/>
        <v>#DIV/0!</v>
      </c>
      <c r="G19" s="69" t="s">
        <v>1283</v>
      </c>
      <c r="H19" s="70"/>
      <c r="I19" s="70"/>
      <c r="J19" s="70"/>
      <c r="K19" s="52" t="e">
        <f t="shared" si="1"/>
        <v>#DIV/0!</v>
      </c>
      <c r="L19" s="52" t="e">
        <f t="shared" si="2"/>
        <v>#DIV/0!</v>
      </c>
      <c r="M19" s="60">
        <f t="shared" si="4"/>
        <v>0</v>
      </c>
    </row>
    <row r="20" spans="1:13" ht="20.100000000000001" hidden="1" customHeight="1">
      <c r="A20" s="54" t="s">
        <v>1284</v>
      </c>
      <c r="B20" s="70"/>
      <c r="C20" s="70"/>
      <c r="D20" s="70"/>
      <c r="E20" s="52" t="e">
        <f t="shared" si="5"/>
        <v>#DIV/0!</v>
      </c>
      <c r="F20" s="52" t="e">
        <f t="shared" si="6"/>
        <v>#DIV/0!</v>
      </c>
      <c r="G20" s="68" t="s">
        <v>1285</v>
      </c>
      <c r="H20" s="67">
        <f>H21+H22</f>
        <v>0</v>
      </c>
      <c r="I20" s="67">
        <f t="shared" ref="I20:J20" si="10">I21+I22</f>
        <v>0</v>
      </c>
      <c r="J20" s="67">
        <f t="shared" si="10"/>
        <v>0</v>
      </c>
      <c r="K20" s="52" t="e">
        <f t="shared" si="1"/>
        <v>#DIV/0!</v>
      </c>
      <c r="L20" s="52" t="e">
        <f t="shared" si="2"/>
        <v>#DIV/0!</v>
      </c>
      <c r="M20" s="60">
        <f t="shared" si="4"/>
        <v>0</v>
      </c>
    </row>
    <row r="21" spans="1:13" ht="20.100000000000001" hidden="1" customHeight="1">
      <c r="A21" s="54" t="s">
        <v>1286</v>
      </c>
      <c r="B21" s="70"/>
      <c r="C21" s="70"/>
      <c r="D21" s="70"/>
      <c r="E21" s="52" t="e">
        <f t="shared" si="5"/>
        <v>#DIV/0!</v>
      </c>
      <c r="F21" s="52" t="e">
        <f t="shared" si="6"/>
        <v>#DIV/0!</v>
      </c>
      <c r="G21" s="71" t="s">
        <v>1287</v>
      </c>
      <c r="H21" s="70"/>
      <c r="I21" s="70"/>
      <c r="J21" s="70"/>
      <c r="K21" s="52" t="e">
        <f t="shared" si="1"/>
        <v>#DIV/0!</v>
      </c>
      <c r="L21" s="52" t="e">
        <f t="shared" si="2"/>
        <v>#DIV/0!</v>
      </c>
      <c r="M21" s="60">
        <f t="shared" si="4"/>
        <v>0</v>
      </c>
    </row>
    <row r="22" spans="1:13" ht="20.100000000000001" customHeight="1">
      <c r="A22" s="50" t="s">
        <v>1288</v>
      </c>
      <c r="B22" s="50">
        <v>2400</v>
      </c>
      <c r="C22" s="50">
        <v>7239</v>
      </c>
      <c r="D22" s="50">
        <v>4000</v>
      </c>
      <c r="E22" s="52">
        <f t="shared" si="5"/>
        <v>1.6666666666666701</v>
      </c>
      <c r="F22" s="52">
        <f t="shared" si="6"/>
        <v>0.55256250863378897</v>
      </c>
      <c r="G22" s="71" t="s">
        <v>1289</v>
      </c>
      <c r="H22" s="70"/>
      <c r="I22" s="70"/>
      <c r="J22" s="70"/>
      <c r="K22" s="52"/>
      <c r="L22" s="52"/>
      <c r="M22" s="60">
        <f t="shared" si="4"/>
        <v>13639</v>
      </c>
    </row>
    <row r="23" spans="1:13" ht="20.100000000000001" hidden="1" customHeight="1">
      <c r="A23" s="50" t="s">
        <v>1290</v>
      </c>
      <c r="B23" s="50"/>
      <c r="C23" s="50"/>
      <c r="D23" s="50"/>
      <c r="E23" s="52" t="e">
        <f t="shared" si="5"/>
        <v>#DIV/0!</v>
      </c>
      <c r="F23" s="52" t="e">
        <f t="shared" si="6"/>
        <v>#DIV/0!</v>
      </c>
      <c r="G23" s="66" t="s">
        <v>1291</v>
      </c>
      <c r="H23" s="67">
        <f>H24+H28+H32</f>
        <v>0</v>
      </c>
      <c r="I23" s="67">
        <f t="shared" ref="I23:J23" si="11">I24+I28+I32</f>
        <v>0</v>
      </c>
      <c r="J23" s="67">
        <f t="shared" si="11"/>
        <v>0</v>
      </c>
      <c r="K23" s="52" t="e">
        <f t="shared" si="1"/>
        <v>#DIV/0!</v>
      </c>
      <c r="L23" s="52" t="e">
        <f t="shared" si="2"/>
        <v>#DIV/0!</v>
      </c>
      <c r="M23" s="60">
        <f t="shared" si="4"/>
        <v>0</v>
      </c>
    </row>
    <row r="24" spans="1:13" ht="20.100000000000001" hidden="1" customHeight="1">
      <c r="A24" s="50" t="s">
        <v>1292</v>
      </c>
      <c r="B24" s="50"/>
      <c r="C24" s="50"/>
      <c r="D24" s="50"/>
      <c r="E24" s="52" t="e">
        <f t="shared" si="5"/>
        <v>#DIV/0!</v>
      </c>
      <c r="F24" s="52" t="e">
        <f t="shared" si="6"/>
        <v>#DIV/0!</v>
      </c>
      <c r="G24" s="68" t="s">
        <v>1293</v>
      </c>
      <c r="H24" s="67">
        <f>SUM(H25:H27)</f>
        <v>0</v>
      </c>
      <c r="I24" s="67">
        <f t="shared" ref="I24:J24" si="12">SUM(I25:I27)</f>
        <v>0</v>
      </c>
      <c r="J24" s="67">
        <f t="shared" si="12"/>
        <v>0</v>
      </c>
      <c r="K24" s="52" t="e">
        <f t="shared" si="1"/>
        <v>#DIV/0!</v>
      </c>
      <c r="L24" s="52" t="e">
        <f t="shared" si="2"/>
        <v>#DIV/0!</v>
      </c>
      <c r="M24" s="60">
        <f t="shared" si="4"/>
        <v>0</v>
      </c>
    </row>
    <row r="25" spans="1:13" ht="20.100000000000001" hidden="1" customHeight="1">
      <c r="A25" s="50" t="s">
        <v>1294</v>
      </c>
      <c r="B25" s="50"/>
      <c r="C25" s="50"/>
      <c r="D25" s="50"/>
      <c r="E25" s="52" t="e">
        <f t="shared" si="5"/>
        <v>#DIV/0!</v>
      </c>
      <c r="F25" s="52" t="e">
        <f t="shared" si="6"/>
        <v>#DIV/0!</v>
      </c>
      <c r="G25" s="69" t="s">
        <v>1295</v>
      </c>
      <c r="H25" s="70"/>
      <c r="I25" s="70"/>
      <c r="J25" s="70"/>
      <c r="K25" s="52" t="e">
        <f t="shared" si="1"/>
        <v>#DIV/0!</v>
      </c>
      <c r="L25" s="52" t="e">
        <f t="shared" si="2"/>
        <v>#DIV/0!</v>
      </c>
      <c r="M25" s="60">
        <f t="shared" si="4"/>
        <v>0</v>
      </c>
    </row>
    <row r="26" spans="1:13" ht="20.100000000000001" customHeight="1">
      <c r="A26" s="50" t="s">
        <v>1296</v>
      </c>
      <c r="B26" s="50">
        <v>500</v>
      </c>
      <c r="C26" s="50">
        <v>669</v>
      </c>
      <c r="D26" s="50">
        <v>500</v>
      </c>
      <c r="E26" s="52">
        <f t="shared" si="5"/>
        <v>1</v>
      </c>
      <c r="F26" s="52">
        <f t="shared" si="6"/>
        <v>0.74738415545590398</v>
      </c>
      <c r="G26" s="69" t="s">
        <v>1297</v>
      </c>
      <c r="H26" s="70"/>
      <c r="I26" s="70"/>
      <c r="J26" s="70"/>
      <c r="K26" s="52"/>
      <c r="L26" s="52"/>
      <c r="M26" s="60">
        <f t="shared" si="4"/>
        <v>1669</v>
      </c>
    </row>
    <row r="27" spans="1:13" ht="20.100000000000001" hidden="1" customHeight="1">
      <c r="A27" s="50" t="s">
        <v>1298</v>
      </c>
      <c r="B27" s="67">
        <f>SUM(B28:B32)</f>
        <v>0</v>
      </c>
      <c r="C27" s="67">
        <f t="shared" ref="C27" si="13">SUM(C28:C32)</f>
        <v>0</v>
      </c>
      <c r="D27" s="67">
        <f t="shared" ref="D27" si="14">SUM(D28:D32)</f>
        <v>0</v>
      </c>
      <c r="E27" s="52" t="e">
        <f t="shared" si="5"/>
        <v>#DIV/0!</v>
      </c>
      <c r="F27" s="52" t="e">
        <f t="shared" si="6"/>
        <v>#DIV/0!</v>
      </c>
      <c r="G27" s="69" t="s">
        <v>1299</v>
      </c>
      <c r="H27" s="70"/>
      <c r="I27" s="70"/>
      <c r="J27" s="70"/>
      <c r="K27" s="52" t="e">
        <f t="shared" si="1"/>
        <v>#DIV/0!</v>
      </c>
      <c r="L27" s="52" t="e">
        <f t="shared" si="2"/>
        <v>#DIV/0!</v>
      </c>
      <c r="M27" s="60">
        <f t="shared" si="4"/>
        <v>0</v>
      </c>
    </row>
    <row r="28" spans="1:13" ht="20.100000000000001" hidden="1" customHeight="1">
      <c r="A28" s="54" t="s">
        <v>1300</v>
      </c>
      <c r="B28" s="70"/>
      <c r="C28" s="70"/>
      <c r="D28" s="70"/>
      <c r="E28" s="52" t="e">
        <f t="shared" si="5"/>
        <v>#DIV/0!</v>
      </c>
      <c r="F28" s="52" t="e">
        <f t="shared" si="6"/>
        <v>#DIV/0!</v>
      </c>
      <c r="G28" s="68" t="s">
        <v>1301</v>
      </c>
      <c r="H28" s="67">
        <f>SUM(H29:H31)</f>
        <v>0</v>
      </c>
      <c r="I28" s="67">
        <f t="shared" ref="I28:J28" si="15">SUM(I29:I31)</f>
        <v>0</v>
      </c>
      <c r="J28" s="67">
        <f t="shared" si="15"/>
        <v>0</v>
      </c>
      <c r="K28" s="52" t="e">
        <f t="shared" si="1"/>
        <v>#DIV/0!</v>
      </c>
      <c r="L28" s="52" t="e">
        <f t="shared" si="2"/>
        <v>#DIV/0!</v>
      </c>
      <c r="M28" s="60">
        <f t="shared" si="4"/>
        <v>0</v>
      </c>
    </row>
    <row r="29" spans="1:13" ht="20.100000000000001" hidden="1" customHeight="1">
      <c r="A29" s="54" t="s">
        <v>1302</v>
      </c>
      <c r="B29" s="70"/>
      <c r="C29" s="70"/>
      <c r="D29" s="70"/>
      <c r="E29" s="52" t="e">
        <f t="shared" si="5"/>
        <v>#DIV/0!</v>
      </c>
      <c r="F29" s="52" t="e">
        <f t="shared" si="6"/>
        <v>#DIV/0!</v>
      </c>
      <c r="G29" s="69" t="s">
        <v>1295</v>
      </c>
      <c r="H29" s="70"/>
      <c r="I29" s="70"/>
      <c r="J29" s="70"/>
      <c r="K29" s="52" t="e">
        <f t="shared" si="1"/>
        <v>#DIV/0!</v>
      </c>
      <c r="L29" s="52" t="e">
        <f t="shared" si="2"/>
        <v>#DIV/0!</v>
      </c>
      <c r="M29" s="60">
        <f t="shared" si="4"/>
        <v>0</v>
      </c>
    </row>
    <row r="30" spans="1:13" ht="20.100000000000001" hidden="1" customHeight="1">
      <c r="A30" s="54" t="s">
        <v>1303</v>
      </c>
      <c r="B30" s="70"/>
      <c r="C30" s="70"/>
      <c r="D30" s="70"/>
      <c r="E30" s="52" t="e">
        <f t="shared" si="5"/>
        <v>#DIV/0!</v>
      </c>
      <c r="F30" s="52" t="e">
        <f t="shared" si="6"/>
        <v>#DIV/0!</v>
      </c>
      <c r="G30" s="69" t="s">
        <v>1297</v>
      </c>
      <c r="H30" s="70"/>
      <c r="I30" s="70"/>
      <c r="J30" s="70"/>
      <c r="K30" s="52" t="e">
        <f t="shared" si="1"/>
        <v>#DIV/0!</v>
      </c>
      <c r="L30" s="52" t="e">
        <f t="shared" si="2"/>
        <v>#DIV/0!</v>
      </c>
      <c r="M30" s="60">
        <f t="shared" si="4"/>
        <v>0</v>
      </c>
    </row>
    <row r="31" spans="1:13" ht="20.100000000000001" hidden="1" customHeight="1">
      <c r="A31" s="54" t="s">
        <v>1304</v>
      </c>
      <c r="B31" s="70"/>
      <c r="C31" s="70"/>
      <c r="D31" s="70"/>
      <c r="E31" s="52" t="e">
        <f t="shared" si="5"/>
        <v>#DIV/0!</v>
      </c>
      <c r="F31" s="52" t="e">
        <f t="shared" si="6"/>
        <v>#DIV/0!</v>
      </c>
      <c r="G31" s="72" t="s">
        <v>1305</v>
      </c>
      <c r="H31" s="70"/>
      <c r="I31" s="70"/>
      <c r="J31" s="70"/>
      <c r="K31" s="52" t="e">
        <f t="shared" si="1"/>
        <v>#DIV/0!</v>
      </c>
      <c r="L31" s="52" t="e">
        <f t="shared" si="2"/>
        <v>#DIV/0!</v>
      </c>
      <c r="M31" s="60">
        <f t="shared" si="4"/>
        <v>0</v>
      </c>
    </row>
    <row r="32" spans="1:13" ht="20.100000000000001" hidden="1" customHeight="1">
      <c r="A32" s="54" t="s">
        <v>1306</v>
      </c>
      <c r="B32" s="70"/>
      <c r="C32" s="70"/>
      <c r="D32" s="70"/>
      <c r="E32" s="52" t="e">
        <f t="shared" si="5"/>
        <v>#DIV/0!</v>
      </c>
      <c r="F32" s="52" t="e">
        <f t="shared" si="6"/>
        <v>#DIV/0!</v>
      </c>
      <c r="G32" s="68" t="s">
        <v>1307</v>
      </c>
      <c r="H32" s="67">
        <f>H33+H34</f>
        <v>0</v>
      </c>
      <c r="I32" s="67">
        <f t="shared" ref="I32:J32" si="16">I33+I34</f>
        <v>0</v>
      </c>
      <c r="J32" s="67">
        <f t="shared" si="16"/>
        <v>0</v>
      </c>
      <c r="K32" s="52" t="e">
        <f t="shared" si="1"/>
        <v>#DIV/0!</v>
      </c>
      <c r="L32" s="52" t="e">
        <f t="shared" si="2"/>
        <v>#DIV/0!</v>
      </c>
      <c r="M32" s="60">
        <f t="shared" si="4"/>
        <v>0</v>
      </c>
    </row>
    <row r="33" spans="1:13" ht="20.100000000000001" hidden="1" customHeight="1">
      <c r="A33" s="50" t="s">
        <v>1308</v>
      </c>
      <c r="B33" s="65"/>
      <c r="C33" s="65"/>
      <c r="D33" s="65"/>
      <c r="E33" s="52" t="e">
        <f t="shared" si="5"/>
        <v>#DIV/0!</v>
      </c>
      <c r="F33" s="52" t="e">
        <f t="shared" si="6"/>
        <v>#DIV/0!</v>
      </c>
      <c r="G33" s="71" t="s">
        <v>1297</v>
      </c>
      <c r="H33" s="70"/>
      <c r="I33" s="70"/>
      <c r="J33" s="70"/>
      <c r="K33" s="52" t="e">
        <f t="shared" si="1"/>
        <v>#DIV/0!</v>
      </c>
      <c r="L33" s="52" t="e">
        <f t="shared" si="2"/>
        <v>#DIV/0!</v>
      </c>
      <c r="M33" s="60">
        <f t="shared" si="4"/>
        <v>0</v>
      </c>
    </row>
    <row r="34" spans="1:13" ht="20.100000000000001" hidden="1" customHeight="1">
      <c r="A34" s="54" t="s">
        <v>1309</v>
      </c>
      <c r="B34" s="70"/>
      <c r="C34" s="70"/>
      <c r="D34" s="70"/>
      <c r="E34" s="52" t="e">
        <f t="shared" si="5"/>
        <v>#DIV/0!</v>
      </c>
      <c r="F34" s="52" t="e">
        <f t="shared" si="6"/>
        <v>#DIV/0!</v>
      </c>
      <c r="G34" s="71" t="s">
        <v>1310</v>
      </c>
      <c r="H34" s="70"/>
      <c r="I34" s="70"/>
      <c r="J34" s="70"/>
      <c r="K34" s="52" t="e">
        <f t="shared" si="1"/>
        <v>#DIV/0!</v>
      </c>
      <c r="L34" s="52" t="e">
        <f t="shared" si="2"/>
        <v>#DIV/0!</v>
      </c>
      <c r="M34" s="60">
        <f t="shared" si="4"/>
        <v>0</v>
      </c>
    </row>
    <row r="35" spans="1:13" ht="20.100000000000001" hidden="1" customHeight="1">
      <c r="A35" s="54"/>
      <c r="B35" s="70"/>
      <c r="C35" s="70"/>
      <c r="D35" s="70"/>
      <c r="E35" s="54"/>
      <c r="F35" s="54"/>
      <c r="G35" s="66" t="s">
        <v>1311</v>
      </c>
      <c r="H35" s="67">
        <f>H36+H41</f>
        <v>0</v>
      </c>
      <c r="I35" s="67">
        <f t="shared" ref="I35:J35" si="17">I36+I41</f>
        <v>0</v>
      </c>
      <c r="J35" s="67">
        <f t="shared" si="17"/>
        <v>0</v>
      </c>
      <c r="K35" s="52" t="e">
        <f t="shared" si="1"/>
        <v>#DIV/0!</v>
      </c>
      <c r="L35" s="52" t="e">
        <f t="shared" si="2"/>
        <v>#DIV/0!</v>
      </c>
      <c r="M35" s="60">
        <f t="shared" si="4"/>
        <v>0</v>
      </c>
    </row>
    <row r="36" spans="1:13" ht="20.100000000000001" hidden="1" customHeight="1">
      <c r="A36" s="54"/>
      <c r="B36" s="70"/>
      <c r="C36" s="70"/>
      <c r="D36" s="70"/>
      <c r="E36" s="54"/>
      <c r="F36" s="54"/>
      <c r="G36" s="66" t="s">
        <v>1312</v>
      </c>
      <c r="H36" s="67">
        <f>SUM(H37:H40)</f>
        <v>0</v>
      </c>
      <c r="I36" s="67">
        <f t="shared" ref="I36:J36" si="18">SUM(I37:I40)</f>
        <v>0</v>
      </c>
      <c r="J36" s="67">
        <f t="shared" si="18"/>
        <v>0</v>
      </c>
      <c r="K36" s="52" t="e">
        <f t="shared" si="1"/>
        <v>#DIV/0!</v>
      </c>
      <c r="L36" s="52" t="e">
        <f t="shared" si="2"/>
        <v>#DIV/0!</v>
      </c>
      <c r="M36" s="60">
        <f t="shared" si="4"/>
        <v>0</v>
      </c>
    </row>
    <row r="37" spans="1:13" ht="20.100000000000001" hidden="1" customHeight="1">
      <c r="A37" s="54"/>
      <c r="B37" s="70"/>
      <c r="C37" s="70"/>
      <c r="D37" s="70"/>
      <c r="E37" s="54"/>
      <c r="F37" s="54"/>
      <c r="G37" s="50" t="s">
        <v>1313</v>
      </c>
      <c r="H37" s="70"/>
      <c r="I37" s="70"/>
      <c r="J37" s="70"/>
      <c r="K37" s="52" t="e">
        <f t="shared" si="1"/>
        <v>#DIV/0!</v>
      </c>
      <c r="L37" s="52" t="e">
        <f t="shared" si="2"/>
        <v>#DIV/0!</v>
      </c>
      <c r="M37" s="60">
        <f t="shared" si="4"/>
        <v>0</v>
      </c>
    </row>
    <row r="38" spans="1:13" ht="20.100000000000001" hidden="1" customHeight="1">
      <c r="A38" s="54"/>
      <c r="B38" s="70"/>
      <c r="C38" s="70"/>
      <c r="D38" s="70"/>
      <c r="E38" s="54"/>
      <c r="F38" s="54"/>
      <c r="G38" s="50" t="s">
        <v>1314</v>
      </c>
      <c r="H38" s="70"/>
      <c r="I38" s="70"/>
      <c r="J38" s="70"/>
      <c r="K38" s="52" t="e">
        <f t="shared" si="1"/>
        <v>#DIV/0!</v>
      </c>
      <c r="L38" s="52" t="e">
        <f t="shared" si="2"/>
        <v>#DIV/0!</v>
      </c>
      <c r="M38" s="60">
        <f t="shared" si="4"/>
        <v>0</v>
      </c>
    </row>
    <row r="39" spans="1:13" ht="20.100000000000001" hidden="1" customHeight="1">
      <c r="A39" s="54"/>
      <c r="B39" s="70"/>
      <c r="C39" s="70"/>
      <c r="D39" s="70"/>
      <c r="E39" s="54"/>
      <c r="F39" s="54"/>
      <c r="G39" s="50" t="s">
        <v>1315</v>
      </c>
      <c r="H39" s="70"/>
      <c r="I39" s="70"/>
      <c r="J39" s="70"/>
      <c r="K39" s="52" t="e">
        <f t="shared" si="1"/>
        <v>#DIV/0!</v>
      </c>
      <c r="L39" s="52" t="e">
        <f t="shared" si="2"/>
        <v>#DIV/0!</v>
      </c>
      <c r="M39" s="60">
        <f t="shared" si="4"/>
        <v>0</v>
      </c>
    </row>
    <row r="40" spans="1:13" ht="20.100000000000001" hidden="1" customHeight="1">
      <c r="A40" s="54"/>
      <c r="B40" s="70"/>
      <c r="C40" s="70"/>
      <c r="D40" s="70"/>
      <c r="E40" s="54"/>
      <c r="F40" s="54"/>
      <c r="G40" s="50" t="s">
        <v>1316</v>
      </c>
      <c r="H40" s="70"/>
      <c r="I40" s="70"/>
      <c r="J40" s="70"/>
      <c r="K40" s="52" t="e">
        <f t="shared" si="1"/>
        <v>#DIV/0!</v>
      </c>
      <c r="L40" s="52" t="e">
        <f t="shared" si="2"/>
        <v>#DIV/0!</v>
      </c>
      <c r="M40" s="60">
        <f t="shared" si="4"/>
        <v>0</v>
      </c>
    </row>
    <row r="41" spans="1:13" ht="20.100000000000001" hidden="1" customHeight="1">
      <c r="A41" s="54"/>
      <c r="B41" s="70"/>
      <c r="C41" s="70"/>
      <c r="D41" s="70"/>
      <c r="E41" s="54"/>
      <c r="F41" s="54"/>
      <c r="G41" s="66" t="s">
        <v>1317</v>
      </c>
      <c r="H41" s="67">
        <f>SUM(H42:H45)</f>
        <v>0</v>
      </c>
      <c r="I41" s="67">
        <f t="shared" ref="I41:J41" si="19">SUM(I42:I45)</f>
        <v>0</v>
      </c>
      <c r="J41" s="67">
        <f t="shared" si="19"/>
        <v>0</v>
      </c>
      <c r="K41" s="52" t="e">
        <f t="shared" si="1"/>
        <v>#DIV/0!</v>
      </c>
      <c r="L41" s="52" t="e">
        <f t="shared" si="2"/>
        <v>#DIV/0!</v>
      </c>
      <c r="M41" s="60">
        <f t="shared" si="4"/>
        <v>0</v>
      </c>
    </row>
    <row r="42" spans="1:13" ht="20.100000000000001" hidden="1" customHeight="1">
      <c r="A42" s="54"/>
      <c r="B42" s="70"/>
      <c r="C42" s="70"/>
      <c r="D42" s="70"/>
      <c r="E42" s="54"/>
      <c r="F42" s="54"/>
      <c r="G42" s="50" t="s">
        <v>1318</v>
      </c>
      <c r="H42" s="70"/>
      <c r="I42" s="70"/>
      <c r="J42" s="70"/>
      <c r="K42" s="52" t="e">
        <f t="shared" si="1"/>
        <v>#DIV/0!</v>
      </c>
      <c r="L42" s="52" t="e">
        <f t="shared" si="2"/>
        <v>#DIV/0!</v>
      </c>
      <c r="M42" s="60">
        <f t="shared" si="4"/>
        <v>0</v>
      </c>
    </row>
    <row r="43" spans="1:13" ht="20.100000000000001" hidden="1" customHeight="1">
      <c r="A43" s="54"/>
      <c r="B43" s="70"/>
      <c r="C43" s="70"/>
      <c r="D43" s="70"/>
      <c r="E43" s="54"/>
      <c r="F43" s="54"/>
      <c r="G43" s="50" t="s">
        <v>1319</v>
      </c>
      <c r="H43" s="70"/>
      <c r="I43" s="70"/>
      <c r="J43" s="70"/>
      <c r="K43" s="52" t="e">
        <f t="shared" si="1"/>
        <v>#DIV/0!</v>
      </c>
      <c r="L43" s="52" t="e">
        <f t="shared" si="2"/>
        <v>#DIV/0!</v>
      </c>
      <c r="M43" s="60">
        <f t="shared" si="4"/>
        <v>0</v>
      </c>
    </row>
    <row r="44" spans="1:13" ht="20.100000000000001" hidden="1" customHeight="1">
      <c r="A44" s="54"/>
      <c r="B44" s="70"/>
      <c r="C44" s="70"/>
      <c r="D44" s="70"/>
      <c r="E44" s="54"/>
      <c r="F44" s="54"/>
      <c r="G44" s="50" t="s">
        <v>1320</v>
      </c>
      <c r="H44" s="70"/>
      <c r="I44" s="70"/>
      <c r="J44" s="70"/>
      <c r="K44" s="52" t="e">
        <f t="shared" si="1"/>
        <v>#DIV/0!</v>
      </c>
      <c r="L44" s="52" t="e">
        <f t="shared" si="2"/>
        <v>#DIV/0!</v>
      </c>
      <c r="M44" s="60">
        <f t="shared" si="4"/>
        <v>0</v>
      </c>
    </row>
    <row r="45" spans="1:13" ht="20.100000000000001" hidden="1" customHeight="1">
      <c r="A45" s="54"/>
      <c r="B45" s="70"/>
      <c r="C45" s="70"/>
      <c r="D45" s="70"/>
      <c r="E45" s="54"/>
      <c r="F45" s="54"/>
      <c r="G45" s="50" t="s">
        <v>1321</v>
      </c>
      <c r="H45" s="70"/>
      <c r="I45" s="70"/>
      <c r="J45" s="70"/>
      <c r="K45" s="52" t="e">
        <f t="shared" si="1"/>
        <v>#DIV/0!</v>
      </c>
      <c r="L45" s="52" t="e">
        <f t="shared" si="2"/>
        <v>#DIV/0!</v>
      </c>
      <c r="M45" s="60">
        <f t="shared" si="4"/>
        <v>0</v>
      </c>
    </row>
    <row r="46" spans="1:13" ht="20.100000000000001" customHeight="1">
      <c r="A46" s="54"/>
      <c r="B46" s="70"/>
      <c r="C46" s="70"/>
      <c r="D46" s="70"/>
      <c r="E46" s="54"/>
      <c r="F46" s="54"/>
      <c r="G46" s="66" t="s">
        <v>1322</v>
      </c>
      <c r="H46" s="67">
        <f>H47+H63+H67+H68+H74+H78+H82+H86++H95</f>
        <v>51295</v>
      </c>
      <c r="I46" s="67">
        <f t="shared" ref="I46:J46" si="20">I47+I63+I67+I68+I74+I78+I82+I86++I95</f>
        <v>17459</v>
      </c>
      <c r="J46" s="67">
        <f t="shared" si="20"/>
        <v>42697</v>
      </c>
      <c r="K46" s="52">
        <f t="shared" si="1"/>
        <v>0.83238132371576201</v>
      </c>
      <c r="L46" s="52">
        <f t="shared" si="2"/>
        <v>2.4455581648433502</v>
      </c>
      <c r="M46" s="60">
        <f t="shared" si="4"/>
        <v>111451</v>
      </c>
    </row>
    <row r="47" spans="1:13" s="59" customFormat="1" ht="20.100000000000001" customHeight="1">
      <c r="A47" s="73"/>
      <c r="B47" s="64"/>
      <c r="C47" s="64"/>
      <c r="D47" s="64"/>
      <c r="E47" s="73"/>
      <c r="F47" s="73"/>
      <c r="G47" s="66" t="s">
        <v>1323</v>
      </c>
      <c r="H47" s="67">
        <f>SUM(H48:H62)</f>
        <v>48395</v>
      </c>
      <c r="I47" s="67">
        <f t="shared" ref="I47:J47" si="21">SUM(I48:I62)</f>
        <v>9551</v>
      </c>
      <c r="J47" s="67">
        <f t="shared" si="21"/>
        <v>38197</v>
      </c>
      <c r="K47" s="52">
        <f t="shared" si="1"/>
        <v>0.78927575162723396</v>
      </c>
      <c r="L47" s="52">
        <f t="shared" si="2"/>
        <v>3.9992670924510501</v>
      </c>
      <c r="M47" s="60">
        <f t="shared" si="4"/>
        <v>96143</v>
      </c>
    </row>
    <row r="48" spans="1:13" ht="20.100000000000001" customHeight="1">
      <c r="A48" s="54"/>
      <c r="B48" s="70"/>
      <c r="C48" s="70"/>
      <c r="D48" s="70"/>
      <c r="E48" s="54"/>
      <c r="F48" s="54"/>
      <c r="G48" s="72" t="s">
        <v>1324</v>
      </c>
      <c r="H48" s="54">
        <v>18002</v>
      </c>
      <c r="I48" s="54">
        <v>3522</v>
      </c>
      <c r="J48" s="54">
        <v>7329</v>
      </c>
      <c r="K48" s="52">
        <f t="shared" si="1"/>
        <v>0.407121430952116</v>
      </c>
      <c r="L48" s="52">
        <f t="shared" si="2"/>
        <v>2.0809199318568998</v>
      </c>
      <c r="M48" s="60">
        <f t="shared" si="4"/>
        <v>28853</v>
      </c>
    </row>
    <row r="49" spans="1:13" ht="20.100000000000001" hidden="1" customHeight="1">
      <c r="A49" s="54"/>
      <c r="B49" s="70"/>
      <c r="C49" s="70"/>
      <c r="D49" s="70"/>
      <c r="E49" s="54"/>
      <c r="F49" s="54"/>
      <c r="G49" s="72" t="s">
        <v>1325</v>
      </c>
      <c r="H49" s="54"/>
      <c r="I49" s="54"/>
      <c r="J49" s="54"/>
      <c r="K49" s="52" t="e">
        <f t="shared" si="1"/>
        <v>#DIV/0!</v>
      </c>
      <c r="L49" s="52" t="e">
        <f t="shared" si="2"/>
        <v>#DIV/0!</v>
      </c>
      <c r="M49" s="60">
        <f t="shared" si="4"/>
        <v>0</v>
      </c>
    </row>
    <row r="50" spans="1:13" ht="20.100000000000001" customHeight="1">
      <c r="A50" s="54"/>
      <c r="B50" s="70"/>
      <c r="C50" s="70"/>
      <c r="D50" s="70"/>
      <c r="E50" s="54"/>
      <c r="F50" s="54"/>
      <c r="G50" s="72" t="s">
        <v>1326</v>
      </c>
      <c r="H50" s="54">
        <v>16777</v>
      </c>
      <c r="I50" s="54">
        <v>1727</v>
      </c>
      <c r="J50" s="54">
        <f>12260+3139</f>
        <v>15399</v>
      </c>
      <c r="K50" s="52">
        <f t="shared" si="1"/>
        <v>0.91786374202777599</v>
      </c>
      <c r="L50" s="52">
        <f t="shared" si="2"/>
        <v>8.9166184134336994</v>
      </c>
      <c r="M50" s="60">
        <f t="shared" si="4"/>
        <v>33903</v>
      </c>
    </row>
    <row r="51" spans="1:13" ht="20.100000000000001" customHeight="1">
      <c r="A51" s="69"/>
      <c r="B51" s="65"/>
      <c r="C51" s="65"/>
      <c r="D51" s="65"/>
      <c r="E51" s="69"/>
      <c r="F51" s="69"/>
      <c r="G51" s="72" t="s">
        <v>1327</v>
      </c>
      <c r="H51" s="54">
        <v>3271</v>
      </c>
      <c r="I51" s="54">
        <v>823</v>
      </c>
      <c r="J51" s="54">
        <f>1695+1089</f>
        <v>2784</v>
      </c>
      <c r="K51" s="52">
        <f t="shared" si="1"/>
        <v>0.851115866707429</v>
      </c>
      <c r="L51" s="52">
        <f t="shared" si="2"/>
        <v>3.38274605103281</v>
      </c>
      <c r="M51" s="60">
        <f t="shared" si="4"/>
        <v>6878</v>
      </c>
    </row>
    <row r="52" spans="1:13" ht="20.100000000000001" customHeight="1">
      <c r="A52" s="69"/>
      <c r="B52" s="65"/>
      <c r="C52" s="65"/>
      <c r="D52" s="65"/>
      <c r="E52" s="69"/>
      <c r="F52" s="69"/>
      <c r="G52" s="72" t="s">
        <v>1328</v>
      </c>
      <c r="H52" s="54"/>
      <c r="I52" s="54"/>
      <c r="J52" s="54">
        <v>500</v>
      </c>
      <c r="K52" s="52"/>
      <c r="L52" s="52"/>
      <c r="M52" s="60">
        <f t="shared" si="4"/>
        <v>500</v>
      </c>
    </row>
    <row r="53" spans="1:13" ht="20.100000000000001" hidden="1" customHeight="1">
      <c r="A53" s="69"/>
      <c r="B53" s="65"/>
      <c r="C53" s="65"/>
      <c r="D53" s="65"/>
      <c r="E53" s="69"/>
      <c r="F53" s="69"/>
      <c r="G53" s="72" t="s">
        <v>1329</v>
      </c>
      <c r="H53" s="54"/>
      <c r="I53" s="54"/>
      <c r="J53" s="54"/>
      <c r="K53" s="52" t="e">
        <f t="shared" si="1"/>
        <v>#DIV/0!</v>
      </c>
      <c r="L53" s="52" t="e">
        <f t="shared" si="2"/>
        <v>#DIV/0!</v>
      </c>
      <c r="M53" s="60">
        <f t="shared" si="4"/>
        <v>0</v>
      </c>
    </row>
    <row r="54" spans="1:13" ht="20.100000000000001" hidden="1" customHeight="1">
      <c r="A54" s="69"/>
      <c r="B54" s="65"/>
      <c r="C54" s="65"/>
      <c r="D54" s="65"/>
      <c r="E54" s="69"/>
      <c r="F54" s="69"/>
      <c r="G54" s="72" t="s">
        <v>1330</v>
      </c>
      <c r="H54" s="54"/>
      <c r="I54" s="54"/>
      <c r="J54" s="54"/>
      <c r="K54" s="52" t="e">
        <f t="shared" si="1"/>
        <v>#DIV/0!</v>
      </c>
      <c r="L54" s="52" t="e">
        <f t="shared" si="2"/>
        <v>#DIV/0!</v>
      </c>
      <c r="M54" s="60">
        <f t="shared" si="4"/>
        <v>0</v>
      </c>
    </row>
    <row r="55" spans="1:13" ht="20.100000000000001" hidden="1" customHeight="1">
      <c r="A55" s="69"/>
      <c r="B55" s="65"/>
      <c r="C55" s="65"/>
      <c r="D55" s="65"/>
      <c r="E55" s="69"/>
      <c r="F55" s="69"/>
      <c r="G55" s="72" t="s">
        <v>1331</v>
      </c>
      <c r="H55" s="54"/>
      <c r="I55" s="54"/>
      <c r="J55" s="54"/>
      <c r="K55" s="52" t="e">
        <f t="shared" si="1"/>
        <v>#DIV/0!</v>
      </c>
      <c r="L55" s="52" t="e">
        <f t="shared" si="2"/>
        <v>#DIV/0!</v>
      </c>
      <c r="M55" s="60">
        <f t="shared" si="4"/>
        <v>0</v>
      </c>
    </row>
    <row r="56" spans="1:13" ht="20.100000000000001" customHeight="1">
      <c r="A56" s="50"/>
      <c r="B56" s="65"/>
      <c r="C56" s="65"/>
      <c r="D56" s="65"/>
      <c r="E56" s="50"/>
      <c r="F56" s="50"/>
      <c r="G56" s="72" t="s">
        <v>1332</v>
      </c>
      <c r="H56" s="54">
        <v>5205</v>
      </c>
      <c r="I56" s="54">
        <v>3375</v>
      </c>
      <c r="J56" s="54">
        <v>7831</v>
      </c>
      <c r="K56" s="52">
        <f t="shared" si="1"/>
        <v>1.5045148895292999</v>
      </c>
      <c r="L56" s="52">
        <f t="shared" si="2"/>
        <v>2.3202962962962999</v>
      </c>
      <c r="M56" s="60">
        <f t="shared" si="4"/>
        <v>16411</v>
      </c>
    </row>
    <row r="57" spans="1:13" ht="20.100000000000001" hidden="1" customHeight="1">
      <c r="A57" s="50"/>
      <c r="B57" s="65"/>
      <c r="C57" s="65"/>
      <c r="D57" s="65"/>
      <c r="E57" s="50"/>
      <c r="F57" s="50"/>
      <c r="G57" s="72" t="s">
        <v>1333</v>
      </c>
      <c r="H57" s="54"/>
      <c r="I57" s="54"/>
      <c r="J57" s="54"/>
      <c r="K57" s="52" t="e">
        <f t="shared" si="1"/>
        <v>#DIV/0!</v>
      </c>
      <c r="L57" s="52" t="e">
        <f t="shared" si="2"/>
        <v>#DIV/0!</v>
      </c>
      <c r="M57" s="60">
        <f t="shared" si="4"/>
        <v>0</v>
      </c>
    </row>
    <row r="58" spans="1:13" ht="20.100000000000001" hidden="1" customHeight="1">
      <c r="A58" s="50"/>
      <c r="B58" s="65"/>
      <c r="C58" s="65"/>
      <c r="D58" s="65"/>
      <c r="E58" s="50"/>
      <c r="F58" s="50"/>
      <c r="G58" s="72" t="s">
        <v>901</v>
      </c>
      <c r="H58" s="54"/>
      <c r="I58" s="54"/>
      <c r="J58" s="54"/>
      <c r="K58" s="52" t="e">
        <f t="shared" si="1"/>
        <v>#DIV/0!</v>
      </c>
      <c r="L58" s="52" t="e">
        <f t="shared" si="2"/>
        <v>#DIV/0!</v>
      </c>
      <c r="M58" s="60">
        <f t="shared" si="4"/>
        <v>0</v>
      </c>
    </row>
    <row r="59" spans="1:13" ht="20.100000000000001" customHeight="1">
      <c r="A59" s="50"/>
      <c r="B59" s="65"/>
      <c r="C59" s="65"/>
      <c r="D59" s="65"/>
      <c r="E59" s="50"/>
      <c r="F59" s="50"/>
      <c r="G59" s="72" t="s">
        <v>1334</v>
      </c>
      <c r="H59" s="70">
        <v>5140</v>
      </c>
      <c r="I59" s="70">
        <v>104</v>
      </c>
      <c r="J59" s="70">
        <v>4354</v>
      </c>
      <c r="K59" s="52">
        <f t="shared" si="1"/>
        <v>0.84708171206225702</v>
      </c>
      <c r="L59" s="52">
        <f t="shared" si="2"/>
        <v>41.865384615384599</v>
      </c>
      <c r="M59" s="60">
        <f t="shared" si="4"/>
        <v>9598</v>
      </c>
    </row>
    <row r="60" spans="1:13" ht="20.100000000000001" hidden="1" customHeight="1">
      <c r="A60" s="50"/>
      <c r="B60" s="65"/>
      <c r="C60" s="65"/>
      <c r="D60" s="65"/>
      <c r="E60" s="50"/>
      <c r="F60" s="50"/>
      <c r="G60" s="74" t="s">
        <v>1335</v>
      </c>
      <c r="H60" s="70"/>
      <c r="I60" s="70"/>
      <c r="J60" s="70"/>
      <c r="K60" s="52" t="e">
        <f t="shared" si="1"/>
        <v>#DIV/0!</v>
      </c>
      <c r="L60" s="52" t="e">
        <f t="shared" si="2"/>
        <v>#DIV/0!</v>
      </c>
      <c r="M60" s="60">
        <f t="shared" si="4"/>
        <v>0</v>
      </c>
    </row>
    <row r="61" spans="1:13" ht="20.100000000000001" hidden="1" customHeight="1">
      <c r="A61" s="50"/>
      <c r="B61" s="65"/>
      <c r="C61" s="65"/>
      <c r="D61" s="65"/>
      <c r="E61" s="50"/>
      <c r="F61" s="50"/>
      <c r="G61" s="74" t="s">
        <v>1336</v>
      </c>
      <c r="H61" s="70"/>
      <c r="I61" s="70"/>
      <c r="J61" s="70"/>
      <c r="K61" s="52" t="e">
        <f t="shared" si="1"/>
        <v>#DIV/0!</v>
      </c>
      <c r="L61" s="52" t="e">
        <f t="shared" si="2"/>
        <v>#DIV/0!</v>
      </c>
      <c r="M61" s="60">
        <f t="shared" si="4"/>
        <v>0</v>
      </c>
    </row>
    <row r="62" spans="1:13" ht="20.100000000000001" hidden="1" customHeight="1">
      <c r="A62" s="50"/>
      <c r="B62" s="65"/>
      <c r="C62" s="65"/>
      <c r="D62" s="65"/>
      <c r="E62" s="50"/>
      <c r="F62" s="50"/>
      <c r="G62" s="74" t="s">
        <v>1337</v>
      </c>
      <c r="H62" s="70"/>
      <c r="I62" s="70"/>
      <c r="J62" s="70"/>
      <c r="K62" s="52" t="e">
        <f t="shared" si="1"/>
        <v>#DIV/0!</v>
      </c>
      <c r="L62" s="52" t="e">
        <f t="shared" si="2"/>
        <v>#DIV/0!</v>
      </c>
      <c r="M62" s="60">
        <f t="shared" si="4"/>
        <v>0</v>
      </c>
    </row>
    <row r="63" spans="1:13" ht="20.100000000000001" hidden="1" customHeight="1">
      <c r="A63" s="50"/>
      <c r="B63" s="65"/>
      <c r="C63" s="65"/>
      <c r="D63" s="65"/>
      <c r="E63" s="50"/>
      <c r="F63" s="50"/>
      <c r="G63" s="66" t="s">
        <v>1338</v>
      </c>
      <c r="H63" s="67">
        <f>SUM(H64:H66)</f>
        <v>0</v>
      </c>
      <c r="I63" s="67">
        <f t="shared" ref="I63:J63" si="22">SUM(I64:I66)</f>
        <v>0</v>
      </c>
      <c r="J63" s="67">
        <f t="shared" si="22"/>
        <v>0</v>
      </c>
      <c r="K63" s="52" t="e">
        <f t="shared" si="1"/>
        <v>#DIV/0!</v>
      </c>
      <c r="L63" s="52" t="e">
        <f t="shared" si="2"/>
        <v>#DIV/0!</v>
      </c>
      <c r="M63" s="60">
        <f t="shared" si="4"/>
        <v>0</v>
      </c>
    </row>
    <row r="64" spans="1:13" ht="20.100000000000001" hidden="1" customHeight="1">
      <c r="A64" s="50"/>
      <c r="B64" s="65"/>
      <c r="C64" s="65"/>
      <c r="D64" s="65"/>
      <c r="E64" s="50"/>
      <c r="F64" s="50"/>
      <c r="G64" s="72" t="s">
        <v>1324</v>
      </c>
      <c r="H64" s="70"/>
      <c r="I64" s="70"/>
      <c r="J64" s="70"/>
      <c r="K64" s="52" t="e">
        <f t="shared" si="1"/>
        <v>#DIV/0!</v>
      </c>
      <c r="L64" s="52" t="e">
        <f t="shared" si="2"/>
        <v>#DIV/0!</v>
      </c>
      <c r="M64" s="60">
        <f t="shared" si="4"/>
        <v>0</v>
      </c>
    </row>
    <row r="65" spans="1:13" ht="20.100000000000001" hidden="1" customHeight="1">
      <c r="A65" s="50"/>
      <c r="B65" s="65"/>
      <c r="C65" s="65"/>
      <c r="D65" s="65"/>
      <c r="E65" s="50"/>
      <c r="F65" s="50"/>
      <c r="G65" s="72" t="s">
        <v>1325</v>
      </c>
      <c r="H65" s="70"/>
      <c r="I65" s="70"/>
      <c r="J65" s="70"/>
      <c r="K65" s="52" t="e">
        <f t="shared" si="1"/>
        <v>#DIV/0!</v>
      </c>
      <c r="L65" s="52" t="e">
        <f t="shared" si="2"/>
        <v>#DIV/0!</v>
      </c>
      <c r="M65" s="60">
        <f t="shared" si="4"/>
        <v>0</v>
      </c>
    </row>
    <row r="66" spans="1:13" ht="20.100000000000001" hidden="1" customHeight="1">
      <c r="A66" s="50"/>
      <c r="B66" s="65"/>
      <c r="C66" s="65"/>
      <c r="D66" s="65"/>
      <c r="E66" s="50"/>
      <c r="F66" s="50"/>
      <c r="G66" s="72" t="s">
        <v>1339</v>
      </c>
      <c r="H66" s="70"/>
      <c r="I66" s="70"/>
      <c r="J66" s="70"/>
      <c r="K66" s="52" t="e">
        <f t="shared" si="1"/>
        <v>#DIV/0!</v>
      </c>
      <c r="L66" s="52" t="e">
        <f t="shared" si="2"/>
        <v>#DIV/0!</v>
      </c>
      <c r="M66" s="60">
        <f t="shared" si="4"/>
        <v>0</v>
      </c>
    </row>
    <row r="67" spans="1:13" ht="20.100000000000001" hidden="1" customHeight="1">
      <c r="A67" s="50"/>
      <c r="B67" s="65"/>
      <c r="C67" s="65"/>
      <c r="D67" s="65"/>
      <c r="E67" s="50"/>
      <c r="F67" s="50"/>
      <c r="G67" s="50" t="s">
        <v>1340</v>
      </c>
      <c r="H67" s="70"/>
      <c r="I67" s="70"/>
      <c r="J67" s="70"/>
      <c r="K67" s="52" t="e">
        <f t="shared" si="1"/>
        <v>#DIV/0!</v>
      </c>
      <c r="L67" s="52" t="e">
        <f t="shared" si="2"/>
        <v>#DIV/0!</v>
      </c>
      <c r="M67" s="60">
        <f t="shared" si="4"/>
        <v>0</v>
      </c>
    </row>
    <row r="68" spans="1:13" ht="20.100000000000001" customHeight="1">
      <c r="A68" s="50"/>
      <c r="B68" s="65"/>
      <c r="C68" s="65"/>
      <c r="D68" s="65"/>
      <c r="E68" s="50"/>
      <c r="F68" s="50"/>
      <c r="G68" s="66" t="s">
        <v>1341</v>
      </c>
      <c r="H68" s="67">
        <f>SUM(H69:H73)</f>
        <v>2400</v>
      </c>
      <c r="I68" s="67">
        <f t="shared" ref="I68:J68" si="23">SUM(I69:I73)</f>
        <v>7239</v>
      </c>
      <c r="J68" s="67">
        <f t="shared" si="23"/>
        <v>4000</v>
      </c>
      <c r="K68" s="52">
        <f t="shared" si="1"/>
        <v>1.6666666666666701</v>
      </c>
      <c r="L68" s="52">
        <f t="shared" si="2"/>
        <v>0.55256250863378897</v>
      </c>
      <c r="M68" s="60">
        <f t="shared" si="4"/>
        <v>13639</v>
      </c>
    </row>
    <row r="69" spans="1:13" ht="20.100000000000001" customHeight="1">
      <c r="A69" s="50"/>
      <c r="B69" s="65"/>
      <c r="C69" s="65"/>
      <c r="D69" s="65"/>
      <c r="E69" s="50"/>
      <c r="F69" s="50"/>
      <c r="G69" s="72" t="s">
        <v>1342</v>
      </c>
      <c r="H69" s="54">
        <v>2400</v>
      </c>
      <c r="I69" s="54">
        <v>3247</v>
      </c>
      <c r="J69" s="54">
        <v>2955</v>
      </c>
      <c r="K69" s="52">
        <f t="shared" si="1"/>
        <v>1.23125</v>
      </c>
      <c r="L69" s="52">
        <f t="shared" si="2"/>
        <v>0.91007083461656901</v>
      </c>
      <c r="M69" s="60">
        <f t="shared" si="4"/>
        <v>8602</v>
      </c>
    </row>
    <row r="70" spans="1:13" ht="20.100000000000001" customHeight="1">
      <c r="A70" s="50"/>
      <c r="B70" s="65"/>
      <c r="C70" s="65"/>
      <c r="D70" s="65"/>
      <c r="E70" s="50"/>
      <c r="F70" s="50"/>
      <c r="G70" s="72" t="s">
        <v>1343</v>
      </c>
      <c r="H70" s="54"/>
      <c r="I70" s="54">
        <v>3992</v>
      </c>
      <c r="J70" s="54">
        <v>1045</v>
      </c>
      <c r="K70" s="52"/>
      <c r="L70" s="52">
        <f t="shared" si="2"/>
        <v>0.26177354709418799</v>
      </c>
      <c r="M70" s="60">
        <f t="shared" si="4"/>
        <v>5037</v>
      </c>
    </row>
    <row r="71" spans="1:13" ht="20.100000000000001" hidden="1" customHeight="1">
      <c r="A71" s="50"/>
      <c r="B71" s="65"/>
      <c r="C71" s="65"/>
      <c r="D71" s="65"/>
      <c r="E71" s="50"/>
      <c r="F71" s="50"/>
      <c r="G71" s="72" t="s">
        <v>1344</v>
      </c>
      <c r="H71" s="54"/>
      <c r="I71" s="54"/>
      <c r="J71" s="54"/>
      <c r="K71" s="52" t="e">
        <f t="shared" ref="K71:K134" si="24">J71/H71</f>
        <v>#DIV/0!</v>
      </c>
      <c r="L71" s="52" t="e">
        <f t="shared" ref="L71:L134" si="25">J71/I71</f>
        <v>#DIV/0!</v>
      </c>
      <c r="M71" s="60">
        <f t="shared" si="4"/>
        <v>0</v>
      </c>
    </row>
    <row r="72" spans="1:13" ht="20.100000000000001" hidden="1" customHeight="1">
      <c r="A72" s="50"/>
      <c r="B72" s="65"/>
      <c r="C72" s="65"/>
      <c r="D72" s="65"/>
      <c r="E72" s="50"/>
      <c r="F72" s="50"/>
      <c r="G72" s="72" t="s">
        <v>1345</v>
      </c>
      <c r="H72" s="54"/>
      <c r="I72" s="54"/>
      <c r="J72" s="54"/>
      <c r="K72" s="52" t="e">
        <f t="shared" si="24"/>
        <v>#DIV/0!</v>
      </c>
      <c r="L72" s="52" t="e">
        <f t="shared" si="25"/>
        <v>#DIV/0!</v>
      </c>
      <c r="M72" s="60">
        <f t="shared" ref="M72:M135" si="26">B72+C72+D72+H72+I72+J72</f>
        <v>0</v>
      </c>
    </row>
    <row r="73" spans="1:13" ht="20.100000000000001" hidden="1" customHeight="1">
      <c r="A73" s="50"/>
      <c r="B73" s="65"/>
      <c r="C73" s="65"/>
      <c r="D73" s="65"/>
      <c r="E73" s="50"/>
      <c r="F73" s="50"/>
      <c r="G73" s="72" t="s">
        <v>1346</v>
      </c>
      <c r="H73" s="54"/>
      <c r="I73" s="54"/>
      <c r="J73" s="54"/>
      <c r="K73" s="52" t="e">
        <f t="shared" si="24"/>
        <v>#DIV/0!</v>
      </c>
      <c r="L73" s="52" t="e">
        <f t="shared" si="25"/>
        <v>#DIV/0!</v>
      </c>
      <c r="M73" s="60">
        <f t="shared" si="26"/>
        <v>0</v>
      </c>
    </row>
    <row r="74" spans="1:13" ht="20.100000000000001" customHeight="1">
      <c r="A74" s="50"/>
      <c r="B74" s="65"/>
      <c r="C74" s="65"/>
      <c r="D74" s="65"/>
      <c r="E74" s="50"/>
      <c r="F74" s="50"/>
      <c r="G74" s="66" t="s">
        <v>1347</v>
      </c>
      <c r="H74" s="67">
        <f>SUM(H75:H77)</f>
        <v>500</v>
      </c>
      <c r="I74" s="67">
        <f t="shared" ref="I74:J74" si="27">SUM(I75:I77)</f>
        <v>669</v>
      </c>
      <c r="J74" s="67">
        <f t="shared" si="27"/>
        <v>500</v>
      </c>
      <c r="K74" s="52">
        <f t="shared" si="24"/>
        <v>1</v>
      </c>
      <c r="L74" s="52">
        <f t="shared" si="25"/>
        <v>0.74738415545590398</v>
      </c>
      <c r="M74" s="60">
        <f t="shared" si="26"/>
        <v>1669</v>
      </c>
    </row>
    <row r="75" spans="1:13" ht="20.100000000000001" customHeight="1">
      <c r="A75" s="50"/>
      <c r="B75" s="65"/>
      <c r="C75" s="65"/>
      <c r="D75" s="65"/>
      <c r="E75" s="50"/>
      <c r="F75" s="50"/>
      <c r="G75" s="50" t="s">
        <v>1348</v>
      </c>
      <c r="H75" s="76">
        <v>500</v>
      </c>
      <c r="I75" s="76">
        <v>669</v>
      </c>
      <c r="J75" s="70">
        <v>500</v>
      </c>
      <c r="K75" s="52">
        <f t="shared" si="24"/>
        <v>1</v>
      </c>
      <c r="L75" s="52">
        <f t="shared" si="25"/>
        <v>0.74738415545590398</v>
      </c>
      <c r="M75" s="60">
        <f t="shared" si="26"/>
        <v>1669</v>
      </c>
    </row>
    <row r="76" spans="1:13" ht="20.100000000000001" hidden="1" customHeight="1">
      <c r="A76" s="50"/>
      <c r="B76" s="65"/>
      <c r="C76" s="65"/>
      <c r="D76" s="65"/>
      <c r="E76" s="50"/>
      <c r="F76" s="50"/>
      <c r="G76" s="50" t="s">
        <v>1349</v>
      </c>
      <c r="H76" s="76"/>
      <c r="I76" s="76"/>
      <c r="J76" s="70"/>
      <c r="K76" s="52" t="e">
        <f t="shared" si="24"/>
        <v>#DIV/0!</v>
      </c>
      <c r="L76" s="52" t="e">
        <f t="shared" si="25"/>
        <v>#DIV/0!</v>
      </c>
      <c r="M76" s="60">
        <f t="shared" si="26"/>
        <v>0</v>
      </c>
    </row>
    <row r="77" spans="1:13" ht="20.100000000000001" hidden="1" customHeight="1">
      <c r="A77" s="50"/>
      <c r="B77" s="65"/>
      <c r="C77" s="65"/>
      <c r="D77" s="65"/>
      <c r="E77" s="50"/>
      <c r="F77" s="50"/>
      <c r="G77" s="50" t="s">
        <v>1350</v>
      </c>
      <c r="H77" s="70"/>
      <c r="I77" s="70"/>
      <c r="J77" s="70"/>
      <c r="K77" s="52" t="e">
        <f t="shared" si="24"/>
        <v>#DIV/0!</v>
      </c>
      <c r="L77" s="52" t="e">
        <f t="shared" si="25"/>
        <v>#DIV/0!</v>
      </c>
      <c r="M77" s="60">
        <f t="shared" si="26"/>
        <v>0</v>
      </c>
    </row>
    <row r="78" spans="1:13" ht="20.100000000000001" hidden="1" customHeight="1">
      <c r="A78" s="50"/>
      <c r="B78" s="65"/>
      <c r="C78" s="65"/>
      <c r="D78" s="65"/>
      <c r="E78" s="50"/>
      <c r="F78" s="50"/>
      <c r="G78" s="66" t="s">
        <v>1351</v>
      </c>
      <c r="H78" s="67">
        <f>SUM(H79:H81)</f>
        <v>0</v>
      </c>
      <c r="I78" s="67">
        <f t="shared" ref="I78:J78" si="28">SUM(I79:I81)</f>
        <v>0</v>
      </c>
      <c r="J78" s="67">
        <f t="shared" si="28"/>
        <v>0</v>
      </c>
      <c r="K78" s="52" t="e">
        <f t="shared" si="24"/>
        <v>#DIV/0!</v>
      </c>
      <c r="L78" s="52" t="e">
        <f t="shared" si="25"/>
        <v>#DIV/0!</v>
      </c>
      <c r="M78" s="60">
        <f t="shared" si="26"/>
        <v>0</v>
      </c>
    </row>
    <row r="79" spans="1:13" ht="20.100000000000001" hidden="1" customHeight="1">
      <c r="A79" s="50"/>
      <c r="B79" s="65"/>
      <c r="C79" s="65"/>
      <c r="D79" s="65"/>
      <c r="E79" s="50"/>
      <c r="F79" s="50"/>
      <c r="G79" s="71" t="s">
        <v>1324</v>
      </c>
      <c r="H79" s="70"/>
      <c r="I79" s="70"/>
      <c r="J79" s="70"/>
      <c r="K79" s="52" t="e">
        <f t="shared" si="24"/>
        <v>#DIV/0!</v>
      </c>
      <c r="L79" s="52" t="e">
        <f t="shared" si="25"/>
        <v>#DIV/0!</v>
      </c>
      <c r="M79" s="60">
        <f t="shared" si="26"/>
        <v>0</v>
      </c>
    </row>
    <row r="80" spans="1:13" ht="20.100000000000001" hidden="1" customHeight="1">
      <c r="A80" s="50"/>
      <c r="B80" s="65"/>
      <c r="C80" s="65"/>
      <c r="D80" s="65"/>
      <c r="E80" s="50"/>
      <c r="F80" s="50"/>
      <c r="G80" s="71" t="s">
        <v>1325</v>
      </c>
      <c r="H80" s="70"/>
      <c r="I80" s="70"/>
      <c r="J80" s="70"/>
      <c r="K80" s="52" t="e">
        <f t="shared" si="24"/>
        <v>#DIV/0!</v>
      </c>
      <c r="L80" s="52" t="e">
        <f t="shared" si="25"/>
        <v>#DIV/0!</v>
      </c>
      <c r="M80" s="60">
        <f t="shared" si="26"/>
        <v>0</v>
      </c>
    </row>
    <row r="81" spans="1:13" ht="20.100000000000001" hidden="1" customHeight="1">
      <c r="A81" s="50"/>
      <c r="B81" s="65"/>
      <c r="C81" s="65"/>
      <c r="D81" s="65"/>
      <c r="E81" s="50"/>
      <c r="F81" s="50"/>
      <c r="G81" s="71" t="s">
        <v>1352</v>
      </c>
      <c r="H81" s="70"/>
      <c r="I81" s="70"/>
      <c r="J81" s="70"/>
      <c r="K81" s="52" t="e">
        <f t="shared" si="24"/>
        <v>#DIV/0!</v>
      </c>
      <c r="L81" s="52" t="e">
        <f t="shared" si="25"/>
        <v>#DIV/0!</v>
      </c>
      <c r="M81" s="60">
        <f t="shared" si="26"/>
        <v>0</v>
      </c>
    </row>
    <row r="82" spans="1:13" ht="20.100000000000001" hidden="1" customHeight="1">
      <c r="A82" s="50"/>
      <c r="B82" s="65"/>
      <c r="C82" s="65"/>
      <c r="D82" s="65"/>
      <c r="E82" s="50"/>
      <c r="F82" s="50"/>
      <c r="G82" s="66" t="s">
        <v>1353</v>
      </c>
      <c r="H82" s="67">
        <f>SUM(H83:H85)</f>
        <v>0</v>
      </c>
      <c r="I82" s="67">
        <f t="shared" ref="I82" si="29">SUM(I83:I85)</f>
        <v>0</v>
      </c>
      <c r="J82" s="67">
        <f t="shared" ref="J82" si="30">SUM(J83:J85)</f>
        <v>0</v>
      </c>
      <c r="K82" s="52" t="e">
        <f t="shared" si="24"/>
        <v>#DIV/0!</v>
      </c>
      <c r="L82" s="52" t="e">
        <f t="shared" si="25"/>
        <v>#DIV/0!</v>
      </c>
      <c r="M82" s="60">
        <f t="shared" si="26"/>
        <v>0</v>
      </c>
    </row>
    <row r="83" spans="1:13" ht="20.100000000000001" hidden="1" customHeight="1">
      <c r="A83" s="50"/>
      <c r="B83" s="65"/>
      <c r="C83" s="65"/>
      <c r="D83" s="65"/>
      <c r="E83" s="50"/>
      <c r="F83" s="50"/>
      <c r="G83" s="71" t="s">
        <v>1324</v>
      </c>
      <c r="H83" s="70"/>
      <c r="I83" s="70"/>
      <c r="J83" s="70"/>
      <c r="K83" s="52" t="e">
        <f t="shared" si="24"/>
        <v>#DIV/0!</v>
      </c>
      <c r="L83" s="52" t="e">
        <f t="shared" si="25"/>
        <v>#DIV/0!</v>
      </c>
      <c r="M83" s="60">
        <f t="shared" si="26"/>
        <v>0</v>
      </c>
    </row>
    <row r="84" spans="1:13" ht="20.100000000000001" hidden="1" customHeight="1">
      <c r="A84" s="50"/>
      <c r="B84" s="65"/>
      <c r="C84" s="65"/>
      <c r="D84" s="65"/>
      <c r="E84" s="50"/>
      <c r="F84" s="50"/>
      <c r="G84" s="71" t="s">
        <v>1325</v>
      </c>
      <c r="H84" s="70"/>
      <c r="I84" s="70"/>
      <c r="J84" s="70"/>
      <c r="K84" s="52" t="e">
        <f t="shared" si="24"/>
        <v>#DIV/0!</v>
      </c>
      <c r="L84" s="52" t="e">
        <f t="shared" si="25"/>
        <v>#DIV/0!</v>
      </c>
      <c r="M84" s="60">
        <f t="shared" si="26"/>
        <v>0</v>
      </c>
    </row>
    <row r="85" spans="1:13" ht="20.100000000000001" hidden="1" customHeight="1">
      <c r="A85" s="50"/>
      <c r="B85" s="65"/>
      <c r="C85" s="65"/>
      <c r="D85" s="65"/>
      <c r="E85" s="50"/>
      <c r="F85" s="50"/>
      <c r="G85" s="71" t="s">
        <v>1354</v>
      </c>
      <c r="H85" s="70"/>
      <c r="I85" s="70"/>
      <c r="J85" s="70"/>
      <c r="K85" s="52" t="e">
        <f t="shared" si="24"/>
        <v>#DIV/0!</v>
      </c>
      <c r="L85" s="52" t="e">
        <f t="shared" si="25"/>
        <v>#DIV/0!</v>
      </c>
      <c r="M85" s="60">
        <f t="shared" si="26"/>
        <v>0</v>
      </c>
    </row>
    <row r="86" spans="1:13" ht="20.100000000000001" hidden="1" customHeight="1">
      <c r="A86" s="50"/>
      <c r="B86" s="65"/>
      <c r="C86" s="65"/>
      <c r="D86" s="65"/>
      <c r="E86" s="50"/>
      <c r="F86" s="50"/>
      <c r="G86" s="66" t="s">
        <v>1355</v>
      </c>
      <c r="H86" s="67">
        <f>SUM(H87:H91)</f>
        <v>0</v>
      </c>
      <c r="I86" s="67">
        <f t="shared" ref="I86:J86" si="31">SUM(I87:I91)</f>
        <v>0</v>
      </c>
      <c r="J86" s="67">
        <f t="shared" si="31"/>
        <v>0</v>
      </c>
      <c r="K86" s="52" t="e">
        <f t="shared" si="24"/>
        <v>#DIV/0!</v>
      </c>
      <c r="L86" s="52" t="e">
        <f t="shared" si="25"/>
        <v>#DIV/0!</v>
      </c>
      <c r="M86" s="60">
        <f t="shared" si="26"/>
        <v>0</v>
      </c>
    </row>
    <row r="87" spans="1:13" ht="20.100000000000001" hidden="1" customHeight="1">
      <c r="A87" s="50"/>
      <c r="B87" s="65"/>
      <c r="C87" s="65"/>
      <c r="D87" s="65"/>
      <c r="E87" s="50"/>
      <c r="F87" s="50"/>
      <c r="G87" s="71" t="s">
        <v>1342</v>
      </c>
      <c r="H87" s="70"/>
      <c r="I87" s="70"/>
      <c r="J87" s="70"/>
      <c r="K87" s="52" t="e">
        <f t="shared" si="24"/>
        <v>#DIV/0!</v>
      </c>
      <c r="L87" s="52" t="e">
        <f t="shared" si="25"/>
        <v>#DIV/0!</v>
      </c>
      <c r="M87" s="60">
        <f t="shared" si="26"/>
        <v>0</v>
      </c>
    </row>
    <row r="88" spans="1:13" ht="20.100000000000001" hidden="1" customHeight="1">
      <c r="A88" s="50"/>
      <c r="B88" s="65"/>
      <c r="C88" s="65"/>
      <c r="D88" s="65"/>
      <c r="E88" s="50"/>
      <c r="F88" s="50"/>
      <c r="G88" s="71" t="s">
        <v>1343</v>
      </c>
      <c r="H88" s="70"/>
      <c r="I88" s="70"/>
      <c r="J88" s="70"/>
      <c r="K88" s="52" t="e">
        <f t="shared" si="24"/>
        <v>#DIV/0!</v>
      </c>
      <c r="L88" s="52" t="e">
        <f t="shared" si="25"/>
        <v>#DIV/0!</v>
      </c>
      <c r="M88" s="60">
        <f t="shared" si="26"/>
        <v>0</v>
      </c>
    </row>
    <row r="89" spans="1:13" ht="20.100000000000001" hidden="1" customHeight="1">
      <c r="A89" s="50"/>
      <c r="B89" s="65"/>
      <c r="C89" s="65"/>
      <c r="D89" s="65"/>
      <c r="E89" s="50"/>
      <c r="F89" s="50"/>
      <c r="G89" s="71" t="s">
        <v>1344</v>
      </c>
      <c r="H89" s="70"/>
      <c r="I89" s="70"/>
      <c r="J89" s="70"/>
      <c r="K89" s="52" t="e">
        <f t="shared" si="24"/>
        <v>#DIV/0!</v>
      </c>
      <c r="L89" s="52" t="e">
        <f t="shared" si="25"/>
        <v>#DIV/0!</v>
      </c>
      <c r="M89" s="60">
        <f t="shared" si="26"/>
        <v>0</v>
      </c>
    </row>
    <row r="90" spans="1:13" ht="20.100000000000001" hidden="1" customHeight="1">
      <c r="A90" s="50"/>
      <c r="B90" s="65"/>
      <c r="C90" s="65"/>
      <c r="D90" s="65"/>
      <c r="E90" s="50"/>
      <c r="F90" s="50"/>
      <c r="G90" s="71" t="s">
        <v>1345</v>
      </c>
      <c r="H90" s="70"/>
      <c r="I90" s="70"/>
      <c r="J90" s="70"/>
      <c r="K90" s="52" t="e">
        <f t="shared" si="24"/>
        <v>#DIV/0!</v>
      </c>
      <c r="L90" s="52" t="e">
        <f t="shared" si="25"/>
        <v>#DIV/0!</v>
      </c>
      <c r="M90" s="60">
        <f t="shared" si="26"/>
        <v>0</v>
      </c>
    </row>
    <row r="91" spans="1:13" ht="20.100000000000001" hidden="1" customHeight="1">
      <c r="A91" s="50"/>
      <c r="B91" s="65"/>
      <c r="C91" s="65"/>
      <c r="D91" s="65"/>
      <c r="E91" s="50"/>
      <c r="F91" s="50"/>
      <c r="G91" s="71" t="s">
        <v>1356</v>
      </c>
      <c r="H91" s="70"/>
      <c r="I91" s="70"/>
      <c r="J91" s="70"/>
      <c r="K91" s="52" t="e">
        <f t="shared" si="24"/>
        <v>#DIV/0!</v>
      </c>
      <c r="L91" s="52" t="e">
        <f t="shared" si="25"/>
        <v>#DIV/0!</v>
      </c>
      <c r="M91" s="60">
        <f t="shared" si="26"/>
        <v>0</v>
      </c>
    </row>
    <row r="92" spans="1:13" ht="20.100000000000001" hidden="1" customHeight="1">
      <c r="A92" s="50"/>
      <c r="B92" s="65"/>
      <c r="C92" s="65"/>
      <c r="D92" s="65"/>
      <c r="E92" s="50"/>
      <c r="F92" s="50"/>
      <c r="G92" s="66" t="s">
        <v>1357</v>
      </c>
      <c r="H92" s="67">
        <f>SUM(H93:H94)</f>
        <v>0</v>
      </c>
      <c r="I92" s="67">
        <f t="shared" ref="I92:J92" si="32">SUM(I93:I94)</f>
        <v>0</v>
      </c>
      <c r="J92" s="67">
        <f t="shared" si="32"/>
        <v>0</v>
      </c>
      <c r="K92" s="52" t="e">
        <f t="shared" si="24"/>
        <v>#DIV/0!</v>
      </c>
      <c r="L92" s="52" t="e">
        <f t="shared" si="25"/>
        <v>#DIV/0!</v>
      </c>
      <c r="M92" s="60">
        <f t="shared" si="26"/>
        <v>0</v>
      </c>
    </row>
    <row r="93" spans="1:13" ht="20.100000000000001" hidden="1" customHeight="1">
      <c r="A93" s="50"/>
      <c r="B93" s="65"/>
      <c r="C93" s="65"/>
      <c r="D93" s="65"/>
      <c r="E93" s="50"/>
      <c r="F93" s="50"/>
      <c r="G93" s="71" t="s">
        <v>1348</v>
      </c>
      <c r="H93" s="70"/>
      <c r="I93" s="70"/>
      <c r="J93" s="70"/>
      <c r="K93" s="52" t="e">
        <f t="shared" si="24"/>
        <v>#DIV/0!</v>
      </c>
      <c r="L93" s="52" t="e">
        <f t="shared" si="25"/>
        <v>#DIV/0!</v>
      </c>
      <c r="M93" s="60">
        <f t="shared" si="26"/>
        <v>0</v>
      </c>
    </row>
    <row r="94" spans="1:13" ht="20.100000000000001" hidden="1" customHeight="1">
      <c r="A94" s="50"/>
      <c r="B94" s="65"/>
      <c r="C94" s="65"/>
      <c r="D94" s="65"/>
      <c r="E94" s="50"/>
      <c r="F94" s="50"/>
      <c r="G94" s="71" t="s">
        <v>1358</v>
      </c>
      <c r="H94" s="70"/>
      <c r="I94" s="70"/>
      <c r="J94" s="70"/>
      <c r="K94" s="52" t="e">
        <f t="shared" si="24"/>
        <v>#DIV/0!</v>
      </c>
      <c r="L94" s="52" t="e">
        <f t="shared" si="25"/>
        <v>#DIV/0!</v>
      </c>
      <c r="M94" s="60">
        <f t="shared" si="26"/>
        <v>0</v>
      </c>
    </row>
    <row r="95" spans="1:13" ht="20.100000000000001" hidden="1" customHeight="1">
      <c r="A95" s="50"/>
      <c r="B95" s="65"/>
      <c r="C95" s="65"/>
      <c r="D95" s="65"/>
      <c r="E95" s="50"/>
      <c r="F95" s="50"/>
      <c r="G95" s="77" t="s">
        <v>1359</v>
      </c>
      <c r="H95" s="67">
        <f>SUM(H96:H103)</f>
        <v>0</v>
      </c>
      <c r="I95" s="67">
        <f t="shared" ref="I95:J95" si="33">SUM(I96:I103)</f>
        <v>0</v>
      </c>
      <c r="J95" s="67">
        <f t="shared" si="33"/>
        <v>0</v>
      </c>
      <c r="K95" s="52" t="e">
        <f t="shared" si="24"/>
        <v>#DIV/0!</v>
      </c>
      <c r="L95" s="52" t="e">
        <f t="shared" si="25"/>
        <v>#DIV/0!</v>
      </c>
      <c r="M95" s="60">
        <f t="shared" si="26"/>
        <v>0</v>
      </c>
    </row>
    <row r="96" spans="1:13" ht="20.100000000000001" hidden="1" customHeight="1">
      <c r="A96" s="50"/>
      <c r="B96" s="65"/>
      <c r="C96" s="65"/>
      <c r="D96" s="65"/>
      <c r="E96" s="50"/>
      <c r="F96" s="50"/>
      <c r="G96" s="71" t="s">
        <v>1324</v>
      </c>
      <c r="H96" s="70"/>
      <c r="I96" s="70"/>
      <c r="J96" s="70"/>
      <c r="K96" s="52" t="e">
        <f t="shared" si="24"/>
        <v>#DIV/0!</v>
      </c>
      <c r="L96" s="52" t="e">
        <f t="shared" si="25"/>
        <v>#DIV/0!</v>
      </c>
      <c r="M96" s="60">
        <f t="shared" si="26"/>
        <v>0</v>
      </c>
    </row>
    <row r="97" spans="1:13" ht="20.100000000000001" hidden="1" customHeight="1">
      <c r="A97" s="50"/>
      <c r="B97" s="65"/>
      <c r="C97" s="65"/>
      <c r="D97" s="65"/>
      <c r="E97" s="50"/>
      <c r="F97" s="50"/>
      <c r="G97" s="71" t="s">
        <v>1325</v>
      </c>
      <c r="H97" s="70"/>
      <c r="I97" s="70"/>
      <c r="J97" s="70"/>
      <c r="K97" s="52" t="e">
        <f t="shared" si="24"/>
        <v>#DIV/0!</v>
      </c>
      <c r="L97" s="52" t="e">
        <f t="shared" si="25"/>
        <v>#DIV/0!</v>
      </c>
      <c r="M97" s="60">
        <f t="shared" si="26"/>
        <v>0</v>
      </c>
    </row>
    <row r="98" spans="1:13" ht="20.100000000000001" hidden="1" customHeight="1">
      <c r="A98" s="50"/>
      <c r="B98" s="65"/>
      <c r="C98" s="65"/>
      <c r="D98" s="65"/>
      <c r="E98" s="50"/>
      <c r="F98" s="50"/>
      <c r="G98" s="71" t="s">
        <v>1326</v>
      </c>
      <c r="H98" s="70"/>
      <c r="I98" s="70"/>
      <c r="J98" s="70"/>
      <c r="K98" s="52" t="e">
        <f t="shared" si="24"/>
        <v>#DIV/0!</v>
      </c>
      <c r="L98" s="52" t="e">
        <f t="shared" si="25"/>
        <v>#DIV/0!</v>
      </c>
      <c r="M98" s="60">
        <f t="shared" si="26"/>
        <v>0</v>
      </c>
    </row>
    <row r="99" spans="1:13" ht="20.100000000000001" hidden="1" customHeight="1">
      <c r="A99" s="50"/>
      <c r="B99" s="65"/>
      <c r="C99" s="65"/>
      <c r="D99" s="65"/>
      <c r="E99" s="50"/>
      <c r="F99" s="50"/>
      <c r="G99" s="71" t="s">
        <v>1327</v>
      </c>
      <c r="H99" s="70"/>
      <c r="I99" s="70"/>
      <c r="J99" s="70"/>
      <c r="K99" s="52" t="e">
        <f t="shared" si="24"/>
        <v>#DIV/0!</v>
      </c>
      <c r="L99" s="52" t="e">
        <f t="shared" si="25"/>
        <v>#DIV/0!</v>
      </c>
      <c r="M99" s="60">
        <f t="shared" si="26"/>
        <v>0</v>
      </c>
    </row>
    <row r="100" spans="1:13" ht="20.100000000000001" hidden="1" customHeight="1">
      <c r="A100" s="50"/>
      <c r="B100" s="65"/>
      <c r="C100" s="65"/>
      <c r="D100" s="65"/>
      <c r="E100" s="50"/>
      <c r="F100" s="50"/>
      <c r="G100" s="71" t="s">
        <v>1330</v>
      </c>
      <c r="H100" s="70"/>
      <c r="I100" s="70"/>
      <c r="J100" s="70"/>
      <c r="K100" s="52" t="e">
        <f t="shared" si="24"/>
        <v>#DIV/0!</v>
      </c>
      <c r="L100" s="52" t="e">
        <f t="shared" si="25"/>
        <v>#DIV/0!</v>
      </c>
      <c r="M100" s="60">
        <f t="shared" si="26"/>
        <v>0</v>
      </c>
    </row>
    <row r="101" spans="1:13" ht="20.100000000000001" hidden="1" customHeight="1">
      <c r="A101" s="50"/>
      <c r="B101" s="65"/>
      <c r="C101" s="65"/>
      <c r="D101" s="65"/>
      <c r="E101" s="50"/>
      <c r="F101" s="50"/>
      <c r="G101" s="71" t="s">
        <v>1332</v>
      </c>
      <c r="H101" s="70"/>
      <c r="I101" s="70"/>
      <c r="J101" s="70"/>
      <c r="K101" s="52" t="e">
        <f t="shared" si="24"/>
        <v>#DIV/0!</v>
      </c>
      <c r="L101" s="52" t="e">
        <f t="shared" si="25"/>
        <v>#DIV/0!</v>
      </c>
      <c r="M101" s="60">
        <f t="shared" si="26"/>
        <v>0</v>
      </c>
    </row>
    <row r="102" spans="1:13" ht="20.100000000000001" hidden="1" customHeight="1">
      <c r="A102" s="50"/>
      <c r="B102" s="65"/>
      <c r="C102" s="65"/>
      <c r="D102" s="65"/>
      <c r="E102" s="50"/>
      <c r="F102" s="50"/>
      <c r="G102" s="71" t="s">
        <v>1333</v>
      </c>
      <c r="H102" s="70"/>
      <c r="I102" s="70"/>
      <c r="J102" s="70"/>
      <c r="K102" s="52" t="e">
        <f t="shared" si="24"/>
        <v>#DIV/0!</v>
      </c>
      <c r="L102" s="52" t="e">
        <f t="shared" si="25"/>
        <v>#DIV/0!</v>
      </c>
      <c r="M102" s="60">
        <f t="shared" si="26"/>
        <v>0</v>
      </c>
    </row>
    <row r="103" spans="1:13" ht="20.100000000000001" hidden="1" customHeight="1">
      <c r="A103" s="50"/>
      <c r="B103" s="65"/>
      <c r="C103" s="65"/>
      <c r="D103" s="65"/>
      <c r="E103" s="50"/>
      <c r="F103" s="50"/>
      <c r="G103" s="71" t="s">
        <v>1360</v>
      </c>
      <c r="H103" s="70"/>
      <c r="I103" s="70"/>
      <c r="J103" s="70"/>
      <c r="K103" s="52" t="e">
        <f t="shared" si="24"/>
        <v>#DIV/0!</v>
      </c>
      <c r="L103" s="52" t="e">
        <f t="shared" si="25"/>
        <v>#DIV/0!</v>
      </c>
      <c r="M103" s="60">
        <f t="shared" si="26"/>
        <v>0</v>
      </c>
    </row>
    <row r="104" spans="1:13" ht="20.100000000000001" hidden="1" customHeight="1">
      <c r="A104" s="50"/>
      <c r="B104" s="65"/>
      <c r="C104" s="65"/>
      <c r="D104" s="65"/>
      <c r="E104" s="50"/>
      <c r="F104" s="50"/>
      <c r="G104" s="66" t="s">
        <v>1361</v>
      </c>
      <c r="H104" s="67">
        <f>H105+H110+H115</f>
        <v>0</v>
      </c>
      <c r="I104" s="67">
        <f t="shared" ref="I104:J104" si="34">I105+I110+I115</f>
        <v>0</v>
      </c>
      <c r="J104" s="67">
        <f t="shared" si="34"/>
        <v>0</v>
      </c>
      <c r="K104" s="52" t="e">
        <f t="shared" si="24"/>
        <v>#DIV/0!</v>
      </c>
      <c r="L104" s="52" t="e">
        <f t="shared" si="25"/>
        <v>#DIV/0!</v>
      </c>
      <c r="M104" s="60">
        <f t="shared" si="26"/>
        <v>0</v>
      </c>
    </row>
    <row r="105" spans="1:13" ht="20.100000000000001" hidden="1" customHeight="1">
      <c r="A105" s="50"/>
      <c r="B105" s="65"/>
      <c r="C105" s="65"/>
      <c r="D105" s="65"/>
      <c r="E105" s="50"/>
      <c r="F105" s="50"/>
      <c r="G105" s="78" t="s">
        <v>1362</v>
      </c>
      <c r="H105" s="67">
        <f>SUM(H106:H109)</f>
        <v>0</v>
      </c>
      <c r="I105" s="67">
        <f t="shared" ref="I105:J105" si="35">SUM(I106:I109)</f>
        <v>0</v>
      </c>
      <c r="J105" s="67">
        <f t="shared" si="35"/>
        <v>0</v>
      </c>
      <c r="K105" s="52" t="e">
        <f t="shared" si="24"/>
        <v>#DIV/0!</v>
      </c>
      <c r="L105" s="52" t="e">
        <f t="shared" si="25"/>
        <v>#DIV/0!</v>
      </c>
      <c r="M105" s="60">
        <f t="shared" si="26"/>
        <v>0</v>
      </c>
    </row>
    <row r="106" spans="1:13" ht="20.100000000000001" hidden="1" customHeight="1">
      <c r="A106" s="50"/>
      <c r="B106" s="65"/>
      <c r="C106" s="65"/>
      <c r="D106" s="65"/>
      <c r="E106" s="50"/>
      <c r="F106" s="50"/>
      <c r="G106" s="72" t="s">
        <v>1297</v>
      </c>
      <c r="H106" s="76"/>
      <c r="I106" s="76"/>
      <c r="J106" s="70"/>
      <c r="K106" s="52" t="e">
        <f t="shared" si="24"/>
        <v>#DIV/0!</v>
      </c>
      <c r="L106" s="52" t="e">
        <f t="shared" si="25"/>
        <v>#DIV/0!</v>
      </c>
      <c r="M106" s="60">
        <f t="shared" si="26"/>
        <v>0</v>
      </c>
    </row>
    <row r="107" spans="1:13" ht="20.100000000000001" hidden="1" customHeight="1">
      <c r="A107" s="50"/>
      <c r="B107" s="65"/>
      <c r="C107" s="65"/>
      <c r="D107" s="65"/>
      <c r="E107" s="50"/>
      <c r="F107" s="50"/>
      <c r="G107" s="72" t="s">
        <v>1363</v>
      </c>
      <c r="H107" s="70"/>
      <c r="I107" s="70"/>
      <c r="J107" s="70"/>
      <c r="K107" s="52" t="e">
        <f t="shared" si="24"/>
        <v>#DIV/0!</v>
      </c>
      <c r="L107" s="52" t="e">
        <f t="shared" si="25"/>
        <v>#DIV/0!</v>
      </c>
      <c r="M107" s="60">
        <f t="shared" si="26"/>
        <v>0</v>
      </c>
    </row>
    <row r="108" spans="1:13" ht="20.100000000000001" hidden="1" customHeight="1">
      <c r="A108" s="50"/>
      <c r="B108" s="65"/>
      <c r="C108" s="65"/>
      <c r="D108" s="65"/>
      <c r="E108" s="50"/>
      <c r="F108" s="50"/>
      <c r="G108" s="72" t="s">
        <v>1364</v>
      </c>
      <c r="H108" s="70"/>
      <c r="I108" s="70"/>
      <c r="J108" s="70"/>
      <c r="K108" s="52" t="e">
        <f t="shared" si="24"/>
        <v>#DIV/0!</v>
      </c>
      <c r="L108" s="52" t="e">
        <f t="shared" si="25"/>
        <v>#DIV/0!</v>
      </c>
      <c r="M108" s="60">
        <f t="shared" si="26"/>
        <v>0</v>
      </c>
    </row>
    <row r="109" spans="1:13" ht="20.100000000000001" hidden="1" customHeight="1">
      <c r="A109" s="50"/>
      <c r="B109" s="65"/>
      <c r="C109" s="65"/>
      <c r="D109" s="65"/>
      <c r="E109" s="50"/>
      <c r="F109" s="50"/>
      <c r="G109" s="72" t="s">
        <v>1365</v>
      </c>
      <c r="H109" s="70"/>
      <c r="I109" s="70"/>
      <c r="J109" s="70"/>
      <c r="K109" s="52" t="e">
        <f t="shared" si="24"/>
        <v>#DIV/0!</v>
      </c>
      <c r="L109" s="52" t="e">
        <f t="shared" si="25"/>
        <v>#DIV/0!</v>
      </c>
      <c r="M109" s="60">
        <f t="shared" si="26"/>
        <v>0</v>
      </c>
    </row>
    <row r="110" spans="1:13" ht="20.100000000000001" hidden="1" customHeight="1">
      <c r="A110" s="50"/>
      <c r="B110" s="65"/>
      <c r="C110" s="65"/>
      <c r="D110" s="65"/>
      <c r="E110" s="50"/>
      <c r="F110" s="50"/>
      <c r="G110" s="78" t="s">
        <v>1366</v>
      </c>
      <c r="H110" s="67">
        <f>SUM(H111:H114)</f>
        <v>0</v>
      </c>
      <c r="I110" s="67">
        <f t="shared" ref="I110:J110" si="36">SUM(I111:I114)</f>
        <v>0</v>
      </c>
      <c r="J110" s="67">
        <f t="shared" si="36"/>
        <v>0</v>
      </c>
      <c r="K110" s="52" t="e">
        <f t="shared" si="24"/>
        <v>#DIV/0!</v>
      </c>
      <c r="L110" s="52" t="e">
        <f t="shared" si="25"/>
        <v>#DIV/0!</v>
      </c>
      <c r="M110" s="60">
        <f t="shared" si="26"/>
        <v>0</v>
      </c>
    </row>
    <row r="111" spans="1:13" ht="20.100000000000001" hidden="1" customHeight="1">
      <c r="A111" s="50"/>
      <c r="B111" s="65"/>
      <c r="C111" s="65"/>
      <c r="D111" s="65"/>
      <c r="E111" s="50"/>
      <c r="F111" s="50"/>
      <c r="G111" s="72" t="s">
        <v>1297</v>
      </c>
      <c r="H111" s="70"/>
      <c r="I111" s="70"/>
      <c r="J111" s="70"/>
      <c r="K111" s="52" t="e">
        <f t="shared" si="24"/>
        <v>#DIV/0!</v>
      </c>
      <c r="L111" s="52" t="e">
        <f t="shared" si="25"/>
        <v>#DIV/0!</v>
      </c>
      <c r="M111" s="60">
        <f t="shared" si="26"/>
        <v>0</v>
      </c>
    </row>
    <row r="112" spans="1:13" ht="20.100000000000001" hidden="1" customHeight="1">
      <c r="A112" s="50"/>
      <c r="B112" s="65"/>
      <c r="C112" s="65"/>
      <c r="D112" s="65"/>
      <c r="E112" s="50"/>
      <c r="F112" s="50"/>
      <c r="G112" s="72" t="s">
        <v>1363</v>
      </c>
      <c r="H112" s="70"/>
      <c r="I112" s="70"/>
      <c r="J112" s="70"/>
      <c r="K112" s="52" t="e">
        <f t="shared" si="24"/>
        <v>#DIV/0!</v>
      </c>
      <c r="L112" s="52" t="e">
        <f t="shared" si="25"/>
        <v>#DIV/0!</v>
      </c>
      <c r="M112" s="60">
        <f t="shared" si="26"/>
        <v>0</v>
      </c>
    </row>
    <row r="113" spans="1:13" ht="20.100000000000001" hidden="1" customHeight="1">
      <c r="A113" s="50"/>
      <c r="B113" s="65"/>
      <c r="C113" s="65"/>
      <c r="D113" s="65"/>
      <c r="E113" s="50"/>
      <c r="F113" s="50"/>
      <c r="G113" s="72" t="s">
        <v>1367</v>
      </c>
      <c r="H113" s="70"/>
      <c r="I113" s="70"/>
      <c r="J113" s="70"/>
      <c r="K113" s="52" t="e">
        <f t="shared" si="24"/>
        <v>#DIV/0!</v>
      </c>
      <c r="L113" s="52" t="e">
        <f t="shared" si="25"/>
        <v>#DIV/0!</v>
      </c>
      <c r="M113" s="60">
        <f t="shared" si="26"/>
        <v>0</v>
      </c>
    </row>
    <row r="114" spans="1:13" ht="20.100000000000001" hidden="1" customHeight="1">
      <c r="A114" s="50"/>
      <c r="B114" s="65"/>
      <c r="C114" s="65"/>
      <c r="D114" s="65"/>
      <c r="E114" s="50"/>
      <c r="F114" s="50"/>
      <c r="G114" s="72" t="s">
        <v>1368</v>
      </c>
      <c r="H114" s="70"/>
      <c r="I114" s="70"/>
      <c r="J114" s="70"/>
      <c r="K114" s="52" t="e">
        <f t="shared" si="24"/>
        <v>#DIV/0!</v>
      </c>
      <c r="L114" s="52" t="e">
        <f t="shared" si="25"/>
        <v>#DIV/0!</v>
      </c>
      <c r="M114" s="60">
        <f t="shared" si="26"/>
        <v>0</v>
      </c>
    </row>
    <row r="115" spans="1:13" ht="20.100000000000001" hidden="1" customHeight="1">
      <c r="A115" s="50"/>
      <c r="B115" s="65"/>
      <c r="C115" s="65"/>
      <c r="D115" s="65"/>
      <c r="E115" s="50"/>
      <c r="F115" s="50"/>
      <c r="G115" s="78" t="s">
        <v>1369</v>
      </c>
      <c r="H115" s="67">
        <f>SUM(H116:H119)</f>
        <v>0</v>
      </c>
      <c r="I115" s="67">
        <f t="shared" ref="I115:J115" si="37">SUM(I116:I119)</f>
        <v>0</v>
      </c>
      <c r="J115" s="67">
        <f t="shared" si="37"/>
        <v>0</v>
      </c>
      <c r="K115" s="52" t="e">
        <f t="shared" si="24"/>
        <v>#DIV/0!</v>
      </c>
      <c r="L115" s="52" t="e">
        <f t="shared" si="25"/>
        <v>#DIV/0!</v>
      </c>
      <c r="M115" s="60">
        <f t="shared" si="26"/>
        <v>0</v>
      </c>
    </row>
    <row r="116" spans="1:13" ht="20.100000000000001" hidden="1" customHeight="1">
      <c r="A116" s="50"/>
      <c r="B116" s="65"/>
      <c r="C116" s="65"/>
      <c r="D116" s="65"/>
      <c r="E116" s="50"/>
      <c r="F116" s="50"/>
      <c r="G116" s="72" t="s">
        <v>689</v>
      </c>
      <c r="H116" s="70"/>
      <c r="I116" s="70"/>
      <c r="J116" s="70"/>
      <c r="K116" s="52" t="e">
        <f t="shared" si="24"/>
        <v>#DIV/0!</v>
      </c>
      <c r="L116" s="52" t="e">
        <f t="shared" si="25"/>
        <v>#DIV/0!</v>
      </c>
      <c r="M116" s="60">
        <f t="shared" si="26"/>
        <v>0</v>
      </c>
    </row>
    <row r="117" spans="1:13" ht="20.100000000000001" hidden="1" customHeight="1">
      <c r="A117" s="50"/>
      <c r="B117" s="65"/>
      <c r="C117" s="65"/>
      <c r="D117" s="65"/>
      <c r="E117" s="50"/>
      <c r="F117" s="50"/>
      <c r="G117" s="72" t="s">
        <v>1370</v>
      </c>
      <c r="H117" s="70"/>
      <c r="I117" s="70"/>
      <c r="J117" s="70"/>
      <c r="K117" s="52" t="e">
        <f t="shared" si="24"/>
        <v>#DIV/0!</v>
      </c>
      <c r="L117" s="52" t="e">
        <f t="shared" si="25"/>
        <v>#DIV/0!</v>
      </c>
      <c r="M117" s="60">
        <f t="shared" si="26"/>
        <v>0</v>
      </c>
    </row>
    <row r="118" spans="1:13" ht="20.100000000000001" hidden="1" customHeight="1">
      <c r="A118" s="50"/>
      <c r="B118" s="65"/>
      <c r="C118" s="65"/>
      <c r="D118" s="65"/>
      <c r="E118" s="50"/>
      <c r="F118" s="50"/>
      <c r="G118" s="72" t="s">
        <v>1371</v>
      </c>
      <c r="H118" s="70"/>
      <c r="I118" s="70"/>
      <c r="J118" s="70"/>
      <c r="K118" s="52" t="e">
        <f t="shared" si="24"/>
        <v>#DIV/0!</v>
      </c>
      <c r="L118" s="52" t="e">
        <f t="shared" si="25"/>
        <v>#DIV/0!</v>
      </c>
      <c r="M118" s="60">
        <f t="shared" si="26"/>
        <v>0</v>
      </c>
    </row>
    <row r="119" spans="1:13" ht="20.100000000000001" hidden="1" customHeight="1">
      <c r="A119" s="50"/>
      <c r="B119" s="65"/>
      <c r="C119" s="65"/>
      <c r="D119" s="65"/>
      <c r="E119" s="50"/>
      <c r="F119" s="50"/>
      <c r="G119" s="72" t="s">
        <v>1372</v>
      </c>
      <c r="H119" s="70"/>
      <c r="I119" s="70"/>
      <c r="J119" s="70"/>
      <c r="K119" s="52" t="e">
        <f t="shared" si="24"/>
        <v>#DIV/0!</v>
      </c>
      <c r="L119" s="52" t="e">
        <f t="shared" si="25"/>
        <v>#DIV/0!</v>
      </c>
      <c r="M119" s="60">
        <f t="shared" si="26"/>
        <v>0</v>
      </c>
    </row>
    <row r="120" spans="1:13" ht="20.100000000000001" hidden="1" customHeight="1">
      <c r="A120" s="50"/>
      <c r="B120" s="65"/>
      <c r="C120" s="65"/>
      <c r="D120" s="65"/>
      <c r="E120" s="50"/>
      <c r="F120" s="50"/>
      <c r="G120" s="68" t="s">
        <v>1373</v>
      </c>
      <c r="H120" s="67">
        <f>H121+H126++H140+H147+H156+H159+H162</f>
        <v>0</v>
      </c>
      <c r="I120" s="67">
        <f t="shared" ref="I120:J120" si="38">I121+I126++I140+I147+I156+I159+I162</f>
        <v>0</v>
      </c>
      <c r="J120" s="67">
        <f t="shared" si="38"/>
        <v>0</v>
      </c>
      <c r="K120" s="52" t="e">
        <f t="shared" si="24"/>
        <v>#DIV/0!</v>
      </c>
      <c r="L120" s="52" t="e">
        <f t="shared" si="25"/>
        <v>#DIV/0!</v>
      </c>
      <c r="M120" s="60">
        <f t="shared" si="26"/>
        <v>0</v>
      </c>
    </row>
    <row r="121" spans="1:13" ht="20.100000000000001" hidden="1" customHeight="1">
      <c r="A121" s="50"/>
      <c r="B121" s="65"/>
      <c r="C121" s="65"/>
      <c r="D121" s="65"/>
      <c r="E121" s="50"/>
      <c r="F121" s="50"/>
      <c r="G121" s="78" t="s">
        <v>1374</v>
      </c>
      <c r="H121" s="67">
        <f>SUM(H122:H125)</f>
        <v>0</v>
      </c>
      <c r="I121" s="67">
        <f t="shared" ref="I121:J121" si="39">SUM(I122:I125)</f>
        <v>0</v>
      </c>
      <c r="J121" s="67">
        <f t="shared" si="39"/>
        <v>0</v>
      </c>
      <c r="K121" s="52" t="e">
        <f t="shared" si="24"/>
        <v>#DIV/0!</v>
      </c>
      <c r="L121" s="52" t="e">
        <f t="shared" si="25"/>
        <v>#DIV/0!</v>
      </c>
      <c r="M121" s="60">
        <f t="shared" si="26"/>
        <v>0</v>
      </c>
    </row>
    <row r="122" spans="1:13" ht="20.100000000000001" hidden="1" customHeight="1">
      <c r="A122" s="50"/>
      <c r="B122" s="65"/>
      <c r="C122" s="65"/>
      <c r="D122" s="65"/>
      <c r="E122" s="50"/>
      <c r="F122" s="50"/>
      <c r="G122" s="72" t="s">
        <v>720</v>
      </c>
      <c r="H122" s="70"/>
      <c r="I122" s="70"/>
      <c r="J122" s="70"/>
      <c r="K122" s="52" t="e">
        <f t="shared" si="24"/>
        <v>#DIV/0!</v>
      </c>
      <c r="L122" s="52" t="e">
        <f t="shared" si="25"/>
        <v>#DIV/0!</v>
      </c>
      <c r="M122" s="60">
        <f t="shared" si="26"/>
        <v>0</v>
      </c>
    </row>
    <row r="123" spans="1:13" ht="20.100000000000001" hidden="1" customHeight="1">
      <c r="A123" s="50"/>
      <c r="B123" s="65"/>
      <c r="C123" s="65"/>
      <c r="D123" s="65"/>
      <c r="E123" s="50"/>
      <c r="F123" s="50"/>
      <c r="G123" s="72" t="s">
        <v>721</v>
      </c>
      <c r="H123" s="70"/>
      <c r="I123" s="70"/>
      <c r="J123" s="70"/>
      <c r="K123" s="52" t="e">
        <f t="shared" si="24"/>
        <v>#DIV/0!</v>
      </c>
      <c r="L123" s="52" t="e">
        <f t="shared" si="25"/>
        <v>#DIV/0!</v>
      </c>
      <c r="M123" s="60">
        <f t="shared" si="26"/>
        <v>0</v>
      </c>
    </row>
    <row r="124" spans="1:13" ht="20.100000000000001" hidden="1" customHeight="1">
      <c r="A124" s="50"/>
      <c r="B124" s="65"/>
      <c r="C124" s="65"/>
      <c r="D124" s="65"/>
      <c r="E124" s="50"/>
      <c r="F124" s="50"/>
      <c r="G124" s="72" t="s">
        <v>1375</v>
      </c>
      <c r="H124" s="70"/>
      <c r="I124" s="70"/>
      <c r="J124" s="70"/>
      <c r="K124" s="52" t="e">
        <f t="shared" si="24"/>
        <v>#DIV/0!</v>
      </c>
      <c r="L124" s="52" t="e">
        <f t="shared" si="25"/>
        <v>#DIV/0!</v>
      </c>
      <c r="M124" s="60">
        <f t="shared" si="26"/>
        <v>0</v>
      </c>
    </row>
    <row r="125" spans="1:13" ht="20.100000000000001" hidden="1" customHeight="1">
      <c r="A125" s="50"/>
      <c r="B125" s="65"/>
      <c r="C125" s="65"/>
      <c r="D125" s="65"/>
      <c r="E125" s="50"/>
      <c r="F125" s="50"/>
      <c r="G125" s="72" t="s">
        <v>1376</v>
      </c>
      <c r="H125" s="70"/>
      <c r="I125" s="70"/>
      <c r="J125" s="70"/>
      <c r="K125" s="52" t="e">
        <f t="shared" si="24"/>
        <v>#DIV/0!</v>
      </c>
      <c r="L125" s="52" t="e">
        <f t="shared" si="25"/>
        <v>#DIV/0!</v>
      </c>
      <c r="M125" s="60">
        <f t="shared" si="26"/>
        <v>0</v>
      </c>
    </row>
    <row r="126" spans="1:13" ht="20.100000000000001" hidden="1" customHeight="1">
      <c r="A126" s="50"/>
      <c r="B126" s="65"/>
      <c r="C126" s="65"/>
      <c r="D126" s="65"/>
      <c r="E126" s="50"/>
      <c r="F126" s="50"/>
      <c r="G126" s="78" t="s">
        <v>1377</v>
      </c>
      <c r="H126" s="67">
        <f>SUM(H127:H130)</f>
        <v>0</v>
      </c>
      <c r="I126" s="67">
        <f t="shared" ref="I126:J126" si="40">SUM(I127:I130)</f>
        <v>0</v>
      </c>
      <c r="J126" s="67">
        <f t="shared" si="40"/>
        <v>0</v>
      </c>
      <c r="K126" s="52" t="e">
        <f t="shared" si="24"/>
        <v>#DIV/0!</v>
      </c>
      <c r="L126" s="52" t="e">
        <f t="shared" si="25"/>
        <v>#DIV/0!</v>
      </c>
      <c r="M126" s="60">
        <f t="shared" si="26"/>
        <v>0</v>
      </c>
    </row>
    <row r="127" spans="1:13" ht="20.100000000000001" hidden="1" customHeight="1">
      <c r="A127" s="50"/>
      <c r="B127" s="65"/>
      <c r="C127" s="65"/>
      <c r="D127" s="65"/>
      <c r="E127" s="50"/>
      <c r="F127" s="50"/>
      <c r="G127" s="72" t="s">
        <v>1375</v>
      </c>
      <c r="H127" s="70"/>
      <c r="I127" s="70"/>
      <c r="J127" s="70"/>
      <c r="K127" s="52" t="e">
        <f t="shared" si="24"/>
        <v>#DIV/0!</v>
      </c>
      <c r="L127" s="52" t="e">
        <f t="shared" si="25"/>
        <v>#DIV/0!</v>
      </c>
      <c r="M127" s="60">
        <f t="shared" si="26"/>
        <v>0</v>
      </c>
    </row>
    <row r="128" spans="1:13" ht="20.100000000000001" hidden="1" customHeight="1">
      <c r="A128" s="50"/>
      <c r="B128" s="65"/>
      <c r="C128" s="65"/>
      <c r="D128" s="65"/>
      <c r="E128" s="50"/>
      <c r="F128" s="50"/>
      <c r="G128" s="72" t="s">
        <v>1378</v>
      </c>
      <c r="H128" s="76"/>
      <c r="I128" s="76"/>
      <c r="J128" s="70"/>
      <c r="K128" s="52" t="e">
        <f t="shared" si="24"/>
        <v>#DIV/0!</v>
      </c>
      <c r="L128" s="52" t="e">
        <f t="shared" si="25"/>
        <v>#DIV/0!</v>
      </c>
      <c r="M128" s="60">
        <f t="shared" si="26"/>
        <v>0</v>
      </c>
    </row>
    <row r="129" spans="1:13" ht="20.100000000000001" hidden="1" customHeight="1">
      <c r="A129" s="50"/>
      <c r="B129" s="65"/>
      <c r="C129" s="65"/>
      <c r="D129" s="65"/>
      <c r="E129" s="50"/>
      <c r="F129" s="50"/>
      <c r="G129" s="72" t="s">
        <v>1379</v>
      </c>
      <c r="H129" s="76"/>
      <c r="I129" s="76"/>
      <c r="J129" s="70"/>
      <c r="K129" s="52" t="e">
        <f t="shared" si="24"/>
        <v>#DIV/0!</v>
      </c>
      <c r="L129" s="52" t="e">
        <f t="shared" si="25"/>
        <v>#DIV/0!</v>
      </c>
      <c r="M129" s="60">
        <f t="shared" si="26"/>
        <v>0</v>
      </c>
    </row>
    <row r="130" spans="1:13" ht="20.100000000000001" hidden="1" customHeight="1">
      <c r="A130" s="50"/>
      <c r="B130" s="65"/>
      <c r="C130" s="65"/>
      <c r="D130" s="65"/>
      <c r="E130" s="50"/>
      <c r="F130" s="50"/>
      <c r="G130" s="72" t="s">
        <v>1380</v>
      </c>
      <c r="H130" s="70"/>
      <c r="I130" s="70"/>
      <c r="J130" s="70"/>
      <c r="K130" s="52" t="e">
        <f t="shared" si="24"/>
        <v>#DIV/0!</v>
      </c>
      <c r="L130" s="52" t="e">
        <f t="shared" si="25"/>
        <v>#DIV/0!</v>
      </c>
      <c r="M130" s="60">
        <f t="shared" si="26"/>
        <v>0</v>
      </c>
    </row>
    <row r="131" spans="1:13" ht="20.100000000000001" hidden="1" customHeight="1">
      <c r="A131" s="50"/>
      <c r="B131" s="65"/>
      <c r="C131" s="65"/>
      <c r="D131" s="65"/>
      <c r="E131" s="50"/>
      <c r="F131" s="50"/>
      <c r="G131" s="78" t="s">
        <v>1381</v>
      </c>
      <c r="H131" s="67">
        <f>SUM(H132:H139)</f>
        <v>0</v>
      </c>
      <c r="I131" s="67">
        <f t="shared" ref="I131:J131" si="41">SUM(I132:I139)</f>
        <v>0</v>
      </c>
      <c r="J131" s="67">
        <f t="shared" si="41"/>
        <v>0</v>
      </c>
      <c r="K131" s="52" t="e">
        <f t="shared" si="24"/>
        <v>#DIV/0!</v>
      </c>
      <c r="L131" s="52" t="e">
        <f t="shared" si="25"/>
        <v>#DIV/0!</v>
      </c>
      <c r="M131" s="60">
        <f t="shared" si="26"/>
        <v>0</v>
      </c>
    </row>
    <row r="132" spans="1:13" ht="20.100000000000001" hidden="1" customHeight="1">
      <c r="A132" s="50"/>
      <c r="B132" s="65"/>
      <c r="C132" s="65"/>
      <c r="D132" s="65"/>
      <c r="E132" s="50"/>
      <c r="F132" s="50"/>
      <c r="G132" s="72" t="s">
        <v>1382</v>
      </c>
      <c r="H132" s="70"/>
      <c r="I132" s="70"/>
      <c r="J132" s="70"/>
      <c r="K132" s="52" t="e">
        <f t="shared" si="24"/>
        <v>#DIV/0!</v>
      </c>
      <c r="L132" s="52" t="e">
        <f t="shared" si="25"/>
        <v>#DIV/0!</v>
      </c>
      <c r="M132" s="60">
        <f t="shared" si="26"/>
        <v>0</v>
      </c>
    </row>
    <row r="133" spans="1:13" ht="20.100000000000001" hidden="1" customHeight="1">
      <c r="A133" s="50"/>
      <c r="B133" s="65"/>
      <c r="C133" s="65"/>
      <c r="D133" s="65"/>
      <c r="E133" s="50"/>
      <c r="F133" s="50"/>
      <c r="G133" s="72" t="s">
        <v>1383</v>
      </c>
      <c r="H133" s="70"/>
      <c r="I133" s="70"/>
      <c r="J133" s="70"/>
      <c r="K133" s="52" t="e">
        <f t="shared" si="24"/>
        <v>#DIV/0!</v>
      </c>
      <c r="L133" s="52" t="e">
        <f t="shared" si="25"/>
        <v>#DIV/0!</v>
      </c>
      <c r="M133" s="60">
        <f t="shared" si="26"/>
        <v>0</v>
      </c>
    </row>
    <row r="134" spans="1:13" ht="20.100000000000001" hidden="1" customHeight="1">
      <c r="A134" s="50"/>
      <c r="B134" s="65"/>
      <c r="C134" s="65"/>
      <c r="D134" s="65"/>
      <c r="E134" s="50"/>
      <c r="F134" s="50"/>
      <c r="G134" s="72" t="s">
        <v>1384</v>
      </c>
      <c r="H134" s="70"/>
      <c r="I134" s="70"/>
      <c r="J134" s="70"/>
      <c r="K134" s="52" t="e">
        <f t="shared" si="24"/>
        <v>#DIV/0!</v>
      </c>
      <c r="L134" s="52" t="e">
        <f t="shared" si="25"/>
        <v>#DIV/0!</v>
      </c>
      <c r="M134" s="60">
        <f t="shared" si="26"/>
        <v>0</v>
      </c>
    </row>
    <row r="135" spans="1:13" ht="20.100000000000001" hidden="1" customHeight="1">
      <c r="A135" s="50"/>
      <c r="B135" s="65"/>
      <c r="C135" s="65"/>
      <c r="D135" s="65"/>
      <c r="E135" s="50"/>
      <c r="F135" s="50"/>
      <c r="G135" s="72" t="s">
        <v>1385</v>
      </c>
      <c r="H135" s="70"/>
      <c r="I135" s="70"/>
      <c r="J135" s="70"/>
      <c r="K135" s="52" t="e">
        <f t="shared" ref="K135:K198" si="42">J135/H135</f>
        <v>#DIV/0!</v>
      </c>
      <c r="L135" s="52" t="e">
        <f t="shared" ref="L135:L198" si="43">J135/I135</f>
        <v>#DIV/0!</v>
      </c>
      <c r="M135" s="60">
        <f t="shared" si="26"/>
        <v>0</v>
      </c>
    </row>
    <row r="136" spans="1:13" ht="20.100000000000001" hidden="1" customHeight="1">
      <c r="A136" s="50"/>
      <c r="B136" s="65"/>
      <c r="C136" s="65"/>
      <c r="D136" s="65"/>
      <c r="E136" s="50"/>
      <c r="F136" s="50"/>
      <c r="G136" s="72" t="s">
        <v>1386</v>
      </c>
      <c r="H136" s="70"/>
      <c r="I136" s="70"/>
      <c r="J136" s="70"/>
      <c r="K136" s="52" t="e">
        <f t="shared" si="42"/>
        <v>#DIV/0!</v>
      </c>
      <c r="L136" s="52" t="e">
        <f t="shared" si="43"/>
        <v>#DIV/0!</v>
      </c>
      <c r="M136" s="60">
        <f t="shared" ref="M136:M199" si="44">B136+C136+D136+H136+I136+J136</f>
        <v>0</v>
      </c>
    </row>
    <row r="137" spans="1:13" ht="20.100000000000001" hidden="1" customHeight="1">
      <c r="A137" s="50"/>
      <c r="B137" s="65"/>
      <c r="C137" s="65"/>
      <c r="D137" s="65"/>
      <c r="E137" s="50"/>
      <c r="F137" s="50"/>
      <c r="G137" s="72" t="s">
        <v>1387</v>
      </c>
      <c r="H137" s="70"/>
      <c r="I137" s="70"/>
      <c r="J137" s="70"/>
      <c r="K137" s="52" t="e">
        <f t="shared" si="42"/>
        <v>#DIV/0!</v>
      </c>
      <c r="L137" s="52" t="e">
        <f t="shared" si="43"/>
        <v>#DIV/0!</v>
      </c>
      <c r="M137" s="60">
        <f t="shared" si="44"/>
        <v>0</v>
      </c>
    </row>
    <row r="138" spans="1:13" ht="20.100000000000001" hidden="1" customHeight="1">
      <c r="A138" s="50"/>
      <c r="B138" s="65"/>
      <c r="C138" s="65"/>
      <c r="D138" s="65"/>
      <c r="E138" s="50"/>
      <c r="F138" s="50"/>
      <c r="G138" s="72" t="s">
        <v>1388</v>
      </c>
      <c r="H138" s="70"/>
      <c r="I138" s="70"/>
      <c r="J138" s="70"/>
      <c r="K138" s="52" t="e">
        <f t="shared" si="42"/>
        <v>#DIV/0!</v>
      </c>
      <c r="L138" s="52" t="e">
        <f t="shared" si="43"/>
        <v>#DIV/0!</v>
      </c>
      <c r="M138" s="60">
        <f t="shared" si="44"/>
        <v>0</v>
      </c>
    </row>
    <row r="139" spans="1:13" ht="20.100000000000001" hidden="1" customHeight="1">
      <c r="A139" s="50"/>
      <c r="B139" s="65"/>
      <c r="C139" s="65"/>
      <c r="D139" s="65"/>
      <c r="E139" s="50"/>
      <c r="F139" s="50"/>
      <c r="G139" s="72" t="s">
        <v>1389</v>
      </c>
      <c r="H139" s="70"/>
      <c r="I139" s="70"/>
      <c r="J139" s="70"/>
      <c r="K139" s="52" t="e">
        <f t="shared" si="42"/>
        <v>#DIV/0!</v>
      </c>
      <c r="L139" s="52" t="e">
        <f t="shared" si="43"/>
        <v>#DIV/0!</v>
      </c>
      <c r="M139" s="60">
        <f t="shared" si="44"/>
        <v>0</v>
      </c>
    </row>
    <row r="140" spans="1:13" ht="20.100000000000001" hidden="1" customHeight="1">
      <c r="A140" s="50"/>
      <c r="B140" s="65"/>
      <c r="C140" s="65"/>
      <c r="D140" s="65"/>
      <c r="E140" s="50"/>
      <c r="F140" s="50"/>
      <c r="G140" s="78" t="s">
        <v>1390</v>
      </c>
      <c r="H140" s="67">
        <f>SUM(H141:H146)</f>
        <v>0</v>
      </c>
      <c r="I140" s="67">
        <f t="shared" ref="I140:J140" si="45">SUM(I141:I146)</f>
        <v>0</v>
      </c>
      <c r="J140" s="67">
        <f t="shared" si="45"/>
        <v>0</v>
      </c>
      <c r="K140" s="52" t="e">
        <f t="shared" si="42"/>
        <v>#DIV/0!</v>
      </c>
      <c r="L140" s="52" t="e">
        <f t="shared" si="43"/>
        <v>#DIV/0!</v>
      </c>
      <c r="M140" s="60">
        <f t="shared" si="44"/>
        <v>0</v>
      </c>
    </row>
    <row r="141" spans="1:13" ht="20.100000000000001" hidden="1" customHeight="1">
      <c r="A141" s="50"/>
      <c r="B141" s="65"/>
      <c r="C141" s="65"/>
      <c r="D141" s="65"/>
      <c r="E141" s="50"/>
      <c r="F141" s="50"/>
      <c r="G141" s="72" t="s">
        <v>1391</v>
      </c>
      <c r="H141" s="70"/>
      <c r="I141" s="70"/>
      <c r="J141" s="70"/>
      <c r="K141" s="52" t="e">
        <f t="shared" si="42"/>
        <v>#DIV/0!</v>
      </c>
      <c r="L141" s="52" t="e">
        <f t="shared" si="43"/>
        <v>#DIV/0!</v>
      </c>
      <c r="M141" s="60">
        <f t="shared" si="44"/>
        <v>0</v>
      </c>
    </row>
    <row r="142" spans="1:13" ht="20.100000000000001" hidden="1" customHeight="1">
      <c r="A142" s="50"/>
      <c r="B142" s="65"/>
      <c r="C142" s="65"/>
      <c r="D142" s="65"/>
      <c r="E142" s="50"/>
      <c r="F142" s="50"/>
      <c r="G142" s="72" t="s">
        <v>1392</v>
      </c>
      <c r="H142" s="70"/>
      <c r="I142" s="70"/>
      <c r="J142" s="70"/>
      <c r="K142" s="52" t="e">
        <f t="shared" si="42"/>
        <v>#DIV/0!</v>
      </c>
      <c r="L142" s="52" t="e">
        <f t="shared" si="43"/>
        <v>#DIV/0!</v>
      </c>
      <c r="M142" s="60">
        <f t="shared" si="44"/>
        <v>0</v>
      </c>
    </row>
    <row r="143" spans="1:13" ht="20.100000000000001" hidden="1" customHeight="1">
      <c r="A143" s="50"/>
      <c r="B143" s="65"/>
      <c r="C143" s="65"/>
      <c r="D143" s="65"/>
      <c r="E143" s="50"/>
      <c r="F143" s="50"/>
      <c r="G143" s="72" t="s">
        <v>1393</v>
      </c>
      <c r="H143" s="70"/>
      <c r="I143" s="70"/>
      <c r="J143" s="70"/>
      <c r="K143" s="52" t="e">
        <f t="shared" si="42"/>
        <v>#DIV/0!</v>
      </c>
      <c r="L143" s="52" t="e">
        <f t="shared" si="43"/>
        <v>#DIV/0!</v>
      </c>
      <c r="M143" s="60">
        <f t="shared" si="44"/>
        <v>0</v>
      </c>
    </row>
    <row r="144" spans="1:13" ht="20.100000000000001" hidden="1" customHeight="1">
      <c r="A144" s="50"/>
      <c r="B144" s="65"/>
      <c r="C144" s="65"/>
      <c r="D144" s="65"/>
      <c r="E144" s="50"/>
      <c r="F144" s="50"/>
      <c r="G144" s="72" t="s">
        <v>1394</v>
      </c>
      <c r="H144" s="70"/>
      <c r="I144" s="70"/>
      <c r="J144" s="70"/>
      <c r="K144" s="52" t="e">
        <f t="shared" si="42"/>
        <v>#DIV/0!</v>
      </c>
      <c r="L144" s="52" t="e">
        <f t="shared" si="43"/>
        <v>#DIV/0!</v>
      </c>
      <c r="M144" s="60">
        <f t="shared" si="44"/>
        <v>0</v>
      </c>
    </row>
    <row r="145" spans="1:13" ht="20.100000000000001" hidden="1" customHeight="1">
      <c r="A145" s="50"/>
      <c r="B145" s="65"/>
      <c r="C145" s="65"/>
      <c r="D145" s="65"/>
      <c r="E145" s="50"/>
      <c r="F145" s="50"/>
      <c r="G145" s="72" t="s">
        <v>1395</v>
      </c>
      <c r="H145" s="70"/>
      <c r="I145" s="70"/>
      <c r="J145" s="70"/>
      <c r="K145" s="52" t="e">
        <f t="shared" si="42"/>
        <v>#DIV/0!</v>
      </c>
      <c r="L145" s="52" t="e">
        <f t="shared" si="43"/>
        <v>#DIV/0!</v>
      </c>
      <c r="M145" s="60">
        <f t="shared" si="44"/>
        <v>0</v>
      </c>
    </row>
    <row r="146" spans="1:13" ht="20.100000000000001" hidden="1" customHeight="1">
      <c r="A146" s="50"/>
      <c r="B146" s="65"/>
      <c r="C146" s="65"/>
      <c r="D146" s="65"/>
      <c r="E146" s="50"/>
      <c r="F146" s="50"/>
      <c r="G146" s="72" t="s">
        <v>1396</v>
      </c>
      <c r="H146" s="70"/>
      <c r="I146" s="70"/>
      <c r="J146" s="70"/>
      <c r="K146" s="52" t="e">
        <f t="shared" si="42"/>
        <v>#DIV/0!</v>
      </c>
      <c r="L146" s="52" t="e">
        <f t="shared" si="43"/>
        <v>#DIV/0!</v>
      </c>
      <c r="M146" s="60">
        <f t="shared" si="44"/>
        <v>0</v>
      </c>
    </row>
    <row r="147" spans="1:13" ht="20.100000000000001" hidden="1" customHeight="1">
      <c r="A147" s="50"/>
      <c r="B147" s="65"/>
      <c r="C147" s="65"/>
      <c r="D147" s="65"/>
      <c r="E147" s="50"/>
      <c r="F147" s="50"/>
      <c r="G147" s="78" t="s">
        <v>1397</v>
      </c>
      <c r="H147" s="67">
        <f>SUM(H148:H155)</f>
        <v>0</v>
      </c>
      <c r="I147" s="67">
        <f t="shared" ref="I147:J147" si="46">SUM(I148:I155)</f>
        <v>0</v>
      </c>
      <c r="J147" s="67">
        <f t="shared" si="46"/>
        <v>0</v>
      </c>
      <c r="K147" s="52" t="e">
        <f t="shared" si="42"/>
        <v>#DIV/0!</v>
      </c>
      <c r="L147" s="52" t="e">
        <f t="shared" si="43"/>
        <v>#DIV/0!</v>
      </c>
      <c r="M147" s="60">
        <f t="shared" si="44"/>
        <v>0</v>
      </c>
    </row>
    <row r="148" spans="1:13" ht="20.100000000000001" hidden="1" customHeight="1">
      <c r="A148" s="50"/>
      <c r="B148" s="65"/>
      <c r="C148" s="65"/>
      <c r="D148" s="65"/>
      <c r="E148" s="50"/>
      <c r="F148" s="50"/>
      <c r="G148" s="72" t="s">
        <v>1398</v>
      </c>
      <c r="H148" s="70"/>
      <c r="I148" s="70"/>
      <c r="J148" s="70"/>
      <c r="K148" s="52" t="e">
        <f t="shared" si="42"/>
        <v>#DIV/0!</v>
      </c>
      <c r="L148" s="52" t="e">
        <f t="shared" si="43"/>
        <v>#DIV/0!</v>
      </c>
      <c r="M148" s="60">
        <f t="shared" si="44"/>
        <v>0</v>
      </c>
    </row>
    <row r="149" spans="1:13" ht="20.100000000000001" hidden="1" customHeight="1">
      <c r="A149" s="50"/>
      <c r="B149" s="65"/>
      <c r="C149" s="65"/>
      <c r="D149" s="65"/>
      <c r="E149" s="50"/>
      <c r="F149" s="50"/>
      <c r="G149" s="72" t="s">
        <v>747</v>
      </c>
      <c r="H149" s="70"/>
      <c r="I149" s="70"/>
      <c r="J149" s="70"/>
      <c r="K149" s="52" t="e">
        <f t="shared" si="42"/>
        <v>#DIV/0!</v>
      </c>
      <c r="L149" s="52" t="e">
        <f t="shared" si="43"/>
        <v>#DIV/0!</v>
      </c>
      <c r="M149" s="60">
        <f t="shared" si="44"/>
        <v>0</v>
      </c>
    </row>
    <row r="150" spans="1:13" ht="20.100000000000001" hidden="1" customHeight="1">
      <c r="A150" s="50"/>
      <c r="B150" s="65"/>
      <c r="C150" s="65"/>
      <c r="D150" s="65"/>
      <c r="E150" s="50"/>
      <c r="F150" s="50"/>
      <c r="G150" s="72" t="s">
        <v>1399</v>
      </c>
      <c r="H150" s="70"/>
      <c r="I150" s="70"/>
      <c r="J150" s="70"/>
      <c r="K150" s="52" t="e">
        <f t="shared" si="42"/>
        <v>#DIV/0!</v>
      </c>
      <c r="L150" s="52" t="e">
        <f t="shared" si="43"/>
        <v>#DIV/0!</v>
      </c>
      <c r="M150" s="60">
        <f t="shared" si="44"/>
        <v>0</v>
      </c>
    </row>
    <row r="151" spans="1:13" ht="20.100000000000001" hidden="1" customHeight="1">
      <c r="A151" s="50"/>
      <c r="B151" s="65"/>
      <c r="C151" s="65"/>
      <c r="D151" s="65"/>
      <c r="E151" s="50"/>
      <c r="F151" s="50"/>
      <c r="G151" s="72" t="s">
        <v>1400</v>
      </c>
      <c r="H151" s="70"/>
      <c r="I151" s="70"/>
      <c r="J151" s="70"/>
      <c r="K151" s="52" t="e">
        <f t="shared" si="42"/>
        <v>#DIV/0!</v>
      </c>
      <c r="L151" s="52" t="e">
        <f t="shared" si="43"/>
        <v>#DIV/0!</v>
      </c>
      <c r="M151" s="60">
        <f t="shared" si="44"/>
        <v>0</v>
      </c>
    </row>
    <row r="152" spans="1:13" ht="20.100000000000001" hidden="1" customHeight="1">
      <c r="A152" s="50"/>
      <c r="B152" s="65"/>
      <c r="C152" s="65"/>
      <c r="D152" s="65"/>
      <c r="E152" s="50"/>
      <c r="F152" s="50"/>
      <c r="G152" s="72" t="s">
        <v>1401</v>
      </c>
      <c r="H152" s="70"/>
      <c r="I152" s="70"/>
      <c r="J152" s="70"/>
      <c r="K152" s="52" t="e">
        <f t="shared" si="42"/>
        <v>#DIV/0!</v>
      </c>
      <c r="L152" s="52" t="e">
        <f t="shared" si="43"/>
        <v>#DIV/0!</v>
      </c>
      <c r="M152" s="60">
        <f t="shared" si="44"/>
        <v>0</v>
      </c>
    </row>
    <row r="153" spans="1:13" ht="20.100000000000001" hidden="1" customHeight="1">
      <c r="A153" s="50"/>
      <c r="B153" s="65"/>
      <c r="C153" s="65"/>
      <c r="D153" s="65"/>
      <c r="E153" s="50"/>
      <c r="F153" s="50"/>
      <c r="G153" s="72" t="s">
        <v>1402</v>
      </c>
      <c r="H153" s="70"/>
      <c r="I153" s="70"/>
      <c r="J153" s="70"/>
      <c r="K153" s="52" t="e">
        <f t="shared" si="42"/>
        <v>#DIV/0!</v>
      </c>
      <c r="L153" s="52" t="e">
        <f t="shared" si="43"/>
        <v>#DIV/0!</v>
      </c>
      <c r="M153" s="60">
        <f t="shared" si="44"/>
        <v>0</v>
      </c>
    </row>
    <row r="154" spans="1:13" ht="20.100000000000001" hidden="1" customHeight="1">
      <c r="A154" s="50"/>
      <c r="B154" s="65"/>
      <c r="C154" s="65"/>
      <c r="D154" s="65"/>
      <c r="E154" s="50"/>
      <c r="F154" s="50"/>
      <c r="G154" s="72" t="s">
        <v>1403</v>
      </c>
      <c r="H154" s="70"/>
      <c r="I154" s="70"/>
      <c r="J154" s="70"/>
      <c r="K154" s="52" t="e">
        <f t="shared" si="42"/>
        <v>#DIV/0!</v>
      </c>
      <c r="L154" s="52" t="e">
        <f t="shared" si="43"/>
        <v>#DIV/0!</v>
      </c>
      <c r="M154" s="60">
        <f t="shared" si="44"/>
        <v>0</v>
      </c>
    </row>
    <row r="155" spans="1:13" ht="20.100000000000001" hidden="1" customHeight="1">
      <c r="A155" s="50"/>
      <c r="B155" s="65"/>
      <c r="C155" s="65"/>
      <c r="D155" s="65"/>
      <c r="E155" s="50"/>
      <c r="F155" s="50"/>
      <c r="G155" s="72" t="s">
        <v>1404</v>
      </c>
      <c r="H155" s="70"/>
      <c r="I155" s="70"/>
      <c r="J155" s="70"/>
      <c r="K155" s="52" t="e">
        <f t="shared" si="42"/>
        <v>#DIV/0!</v>
      </c>
      <c r="L155" s="52" t="e">
        <f t="shared" si="43"/>
        <v>#DIV/0!</v>
      </c>
      <c r="M155" s="60">
        <f t="shared" si="44"/>
        <v>0</v>
      </c>
    </row>
    <row r="156" spans="1:13" ht="20.100000000000001" hidden="1" customHeight="1">
      <c r="A156" s="50"/>
      <c r="B156" s="65"/>
      <c r="C156" s="65"/>
      <c r="D156" s="65"/>
      <c r="E156" s="50"/>
      <c r="F156" s="50"/>
      <c r="G156" s="78" t="s">
        <v>1405</v>
      </c>
      <c r="H156" s="67">
        <f>H157+H158</f>
        <v>0</v>
      </c>
      <c r="I156" s="67">
        <f t="shared" ref="I156:J156" si="47">I157+I158</f>
        <v>0</v>
      </c>
      <c r="J156" s="67">
        <f t="shared" si="47"/>
        <v>0</v>
      </c>
      <c r="K156" s="52" t="e">
        <f t="shared" si="42"/>
        <v>#DIV/0!</v>
      </c>
      <c r="L156" s="52" t="e">
        <f t="shared" si="43"/>
        <v>#DIV/0!</v>
      </c>
      <c r="M156" s="60">
        <f t="shared" si="44"/>
        <v>0</v>
      </c>
    </row>
    <row r="157" spans="1:13" ht="20.100000000000001" hidden="1" customHeight="1">
      <c r="A157" s="50"/>
      <c r="B157" s="65"/>
      <c r="C157" s="65"/>
      <c r="D157" s="65"/>
      <c r="E157" s="50"/>
      <c r="F157" s="50"/>
      <c r="G157" s="71" t="s">
        <v>720</v>
      </c>
      <c r="H157" s="70"/>
      <c r="I157" s="70"/>
      <c r="J157" s="70"/>
      <c r="K157" s="52" t="e">
        <f t="shared" si="42"/>
        <v>#DIV/0!</v>
      </c>
      <c r="L157" s="52" t="e">
        <f t="shared" si="43"/>
        <v>#DIV/0!</v>
      </c>
      <c r="M157" s="60">
        <f t="shared" si="44"/>
        <v>0</v>
      </c>
    </row>
    <row r="158" spans="1:13" ht="20.100000000000001" hidden="1" customHeight="1">
      <c r="A158" s="50"/>
      <c r="B158" s="65"/>
      <c r="C158" s="65"/>
      <c r="D158" s="65"/>
      <c r="E158" s="50"/>
      <c r="F158" s="50"/>
      <c r="G158" s="71" t="s">
        <v>1406</v>
      </c>
      <c r="H158" s="70"/>
      <c r="I158" s="70"/>
      <c r="J158" s="70"/>
      <c r="K158" s="52" t="e">
        <f t="shared" si="42"/>
        <v>#DIV/0!</v>
      </c>
      <c r="L158" s="52" t="e">
        <f t="shared" si="43"/>
        <v>#DIV/0!</v>
      </c>
      <c r="M158" s="60">
        <f t="shared" si="44"/>
        <v>0</v>
      </c>
    </row>
    <row r="159" spans="1:13" ht="20.100000000000001" hidden="1" customHeight="1">
      <c r="A159" s="50"/>
      <c r="B159" s="65"/>
      <c r="C159" s="65"/>
      <c r="D159" s="65"/>
      <c r="E159" s="50"/>
      <c r="F159" s="50"/>
      <c r="G159" s="78" t="s">
        <v>1407</v>
      </c>
      <c r="H159" s="67">
        <f>H160+H161</f>
        <v>0</v>
      </c>
      <c r="I159" s="67">
        <f t="shared" ref="I159:J159" si="48">I160+I161</f>
        <v>0</v>
      </c>
      <c r="J159" s="67">
        <f t="shared" si="48"/>
        <v>0</v>
      </c>
      <c r="K159" s="52" t="e">
        <f t="shared" si="42"/>
        <v>#DIV/0!</v>
      </c>
      <c r="L159" s="52" t="e">
        <f t="shared" si="43"/>
        <v>#DIV/0!</v>
      </c>
      <c r="M159" s="60">
        <f t="shared" si="44"/>
        <v>0</v>
      </c>
    </row>
    <row r="160" spans="1:13" ht="20.100000000000001" hidden="1" customHeight="1">
      <c r="A160" s="50"/>
      <c r="B160" s="65"/>
      <c r="C160" s="65"/>
      <c r="D160" s="65"/>
      <c r="E160" s="50"/>
      <c r="F160" s="50"/>
      <c r="G160" s="71" t="s">
        <v>720</v>
      </c>
      <c r="H160" s="70"/>
      <c r="I160" s="70"/>
      <c r="J160" s="70"/>
      <c r="K160" s="52" t="e">
        <f t="shared" si="42"/>
        <v>#DIV/0!</v>
      </c>
      <c r="L160" s="52" t="e">
        <f t="shared" si="43"/>
        <v>#DIV/0!</v>
      </c>
      <c r="M160" s="60">
        <f t="shared" si="44"/>
        <v>0</v>
      </c>
    </row>
    <row r="161" spans="1:13" ht="20.100000000000001" hidden="1" customHeight="1">
      <c r="A161" s="50"/>
      <c r="B161" s="65"/>
      <c r="C161" s="65"/>
      <c r="D161" s="65"/>
      <c r="E161" s="50"/>
      <c r="F161" s="50"/>
      <c r="G161" s="71" t="s">
        <v>1408</v>
      </c>
      <c r="H161" s="70"/>
      <c r="I161" s="70"/>
      <c r="J161" s="70"/>
      <c r="K161" s="52" t="e">
        <f t="shared" si="42"/>
        <v>#DIV/0!</v>
      </c>
      <c r="L161" s="52" t="e">
        <f t="shared" si="43"/>
        <v>#DIV/0!</v>
      </c>
      <c r="M161" s="60">
        <f t="shared" si="44"/>
        <v>0</v>
      </c>
    </row>
    <row r="162" spans="1:13" ht="20.100000000000001" hidden="1" customHeight="1">
      <c r="A162" s="50"/>
      <c r="B162" s="65"/>
      <c r="C162" s="65"/>
      <c r="D162" s="65"/>
      <c r="E162" s="50"/>
      <c r="F162" s="50"/>
      <c r="G162" s="72" t="s">
        <v>1409</v>
      </c>
      <c r="H162" s="70"/>
      <c r="I162" s="70"/>
      <c r="J162" s="70"/>
      <c r="K162" s="52" t="e">
        <f t="shared" si="42"/>
        <v>#DIV/0!</v>
      </c>
      <c r="L162" s="52" t="e">
        <f t="shared" si="43"/>
        <v>#DIV/0!</v>
      </c>
      <c r="M162" s="60">
        <f t="shared" si="44"/>
        <v>0</v>
      </c>
    </row>
    <row r="163" spans="1:13" ht="20.100000000000001" hidden="1" customHeight="1">
      <c r="A163" s="50"/>
      <c r="B163" s="65"/>
      <c r="C163" s="65"/>
      <c r="D163" s="65"/>
      <c r="E163" s="50"/>
      <c r="F163" s="50"/>
      <c r="G163" s="68" t="s">
        <v>1410</v>
      </c>
      <c r="H163" s="67">
        <f>H164</f>
        <v>0</v>
      </c>
      <c r="I163" s="67">
        <f t="shared" ref="I163:J163" si="49">I164</f>
        <v>0</v>
      </c>
      <c r="J163" s="67">
        <f t="shared" si="49"/>
        <v>0</v>
      </c>
      <c r="K163" s="52" t="e">
        <f t="shared" si="42"/>
        <v>#DIV/0!</v>
      </c>
      <c r="L163" s="52" t="e">
        <f t="shared" si="43"/>
        <v>#DIV/0!</v>
      </c>
      <c r="M163" s="60">
        <f t="shared" si="44"/>
        <v>0</v>
      </c>
    </row>
    <row r="164" spans="1:13" ht="20.100000000000001" hidden="1" customHeight="1">
      <c r="A164" s="50"/>
      <c r="B164" s="65"/>
      <c r="C164" s="65"/>
      <c r="D164" s="65"/>
      <c r="E164" s="50"/>
      <c r="F164" s="50"/>
      <c r="G164" s="78" t="s">
        <v>1411</v>
      </c>
      <c r="H164" s="67">
        <f>H165+H166</f>
        <v>0</v>
      </c>
      <c r="I164" s="67">
        <f t="shared" ref="I164:J164" si="50">I165+I166</f>
        <v>0</v>
      </c>
      <c r="J164" s="67">
        <f t="shared" si="50"/>
        <v>0</v>
      </c>
      <c r="K164" s="52" t="e">
        <f t="shared" si="42"/>
        <v>#DIV/0!</v>
      </c>
      <c r="L164" s="52" t="e">
        <f t="shared" si="43"/>
        <v>#DIV/0!</v>
      </c>
      <c r="M164" s="60">
        <f t="shared" si="44"/>
        <v>0</v>
      </c>
    </row>
    <row r="165" spans="1:13" ht="20.100000000000001" hidden="1" customHeight="1">
      <c r="A165" s="50"/>
      <c r="B165" s="65"/>
      <c r="C165" s="65"/>
      <c r="D165" s="65"/>
      <c r="E165" s="50"/>
      <c r="F165" s="50"/>
      <c r="G165" s="72" t="s">
        <v>1412</v>
      </c>
      <c r="H165" s="70"/>
      <c r="I165" s="70"/>
      <c r="J165" s="70"/>
      <c r="K165" s="52" t="e">
        <f t="shared" si="42"/>
        <v>#DIV/0!</v>
      </c>
      <c r="L165" s="52" t="e">
        <f t="shared" si="43"/>
        <v>#DIV/0!</v>
      </c>
      <c r="M165" s="60">
        <f t="shared" si="44"/>
        <v>0</v>
      </c>
    </row>
    <row r="166" spans="1:13" ht="20.100000000000001" hidden="1" customHeight="1">
      <c r="A166" s="50"/>
      <c r="B166" s="65"/>
      <c r="C166" s="65"/>
      <c r="D166" s="65"/>
      <c r="E166" s="50"/>
      <c r="F166" s="50"/>
      <c r="G166" s="72" t="s">
        <v>1413</v>
      </c>
      <c r="H166" s="70"/>
      <c r="I166" s="70"/>
      <c r="J166" s="70"/>
      <c r="K166" s="52" t="e">
        <f t="shared" si="42"/>
        <v>#DIV/0!</v>
      </c>
      <c r="L166" s="52" t="e">
        <f t="shared" si="43"/>
        <v>#DIV/0!</v>
      </c>
      <c r="M166" s="60">
        <f t="shared" si="44"/>
        <v>0</v>
      </c>
    </row>
    <row r="167" spans="1:13" ht="20.100000000000001" customHeight="1">
      <c r="A167" s="50"/>
      <c r="B167" s="65"/>
      <c r="C167" s="65"/>
      <c r="D167" s="65"/>
      <c r="E167" s="50"/>
      <c r="F167" s="50"/>
      <c r="G167" s="68" t="s">
        <v>1414</v>
      </c>
      <c r="H167" s="67">
        <f>H168+H172+H181</f>
        <v>294</v>
      </c>
      <c r="I167" s="67">
        <f t="shared" ref="I167:J167" si="51">I168+I172+I181</f>
        <v>10396</v>
      </c>
      <c r="J167" s="67">
        <f t="shared" si="51"/>
        <v>377</v>
      </c>
      <c r="K167" s="52">
        <f t="shared" si="42"/>
        <v>1.28231292517007</v>
      </c>
      <c r="L167" s="52">
        <f t="shared" si="43"/>
        <v>3.62639476721816E-2</v>
      </c>
      <c r="M167" s="60">
        <f t="shared" si="44"/>
        <v>11067</v>
      </c>
    </row>
    <row r="168" spans="1:13" ht="20.100000000000001" customHeight="1">
      <c r="A168" s="50"/>
      <c r="B168" s="65"/>
      <c r="C168" s="65"/>
      <c r="D168" s="65"/>
      <c r="E168" s="50"/>
      <c r="F168" s="50"/>
      <c r="G168" s="78" t="s">
        <v>1415</v>
      </c>
      <c r="H168" s="67">
        <f>SUM(H169:H171)</f>
        <v>0</v>
      </c>
      <c r="I168" s="67">
        <f t="shared" ref="I168:J168" si="52">SUM(I169:I171)</f>
        <v>10000</v>
      </c>
      <c r="J168" s="67">
        <f t="shared" si="52"/>
        <v>0</v>
      </c>
      <c r="K168" s="52"/>
      <c r="L168" s="52">
        <f t="shared" si="43"/>
        <v>0</v>
      </c>
      <c r="M168" s="60">
        <f t="shared" si="44"/>
        <v>10000</v>
      </c>
    </row>
    <row r="169" spans="1:13" ht="20.100000000000001" hidden="1" customHeight="1">
      <c r="A169" s="50"/>
      <c r="B169" s="65"/>
      <c r="C169" s="65"/>
      <c r="D169" s="65"/>
      <c r="E169" s="50"/>
      <c r="F169" s="50"/>
      <c r="G169" s="72" t="s">
        <v>1416</v>
      </c>
      <c r="H169" s="70"/>
      <c r="I169" s="70"/>
      <c r="J169" s="70"/>
      <c r="K169" s="52" t="e">
        <f t="shared" si="42"/>
        <v>#DIV/0!</v>
      </c>
      <c r="L169" s="52" t="e">
        <f t="shared" si="43"/>
        <v>#DIV/0!</v>
      </c>
      <c r="M169" s="60">
        <f t="shared" si="44"/>
        <v>0</v>
      </c>
    </row>
    <row r="170" spans="1:13" ht="20.100000000000001" customHeight="1">
      <c r="A170" s="50"/>
      <c r="B170" s="65"/>
      <c r="C170" s="65"/>
      <c r="D170" s="65"/>
      <c r="E170" s="50"/>
      <c r="F170" s="50"/>
      <c r="G170" s="72" t="s">
        <v>1417</v>
      </c>
      <c r="H170" s="76"/>
      <c r="I170" s="76">
        <v>10000</v>
      </c>
      <c r="J170" s="70"/>
      <c r="K170" s="52"/>
      <c r="L170" s="52">
        <f t="shared" si="43"/>
        <v>0</v>
      </c>
      <c r="M170" s="60">
        <f t="shared" si="44"/>
        <v>10000</v>
      </c>
    </row>
    <row r="171" spans="1:13" ht="20.100000000000001" hidden="1" customHeight="1">
      <c r="A171" s="50"/>
      <c r="B171" s="65"/>
      <c r="C171" s="65"/>
      <c r="D171" s="65"/>
      <c r="E171" s="50"/>
      <c r="F171" s="50"/>
      <c r="G171" s="72" t="s">
        <v>1418</v>
      </c>
      <c r="H171" s="70"/>
      <c r="I171" s="70"/>
      <c r="J171" s="70"/>
      <c r="K171" s="52" t="e">
        <f t="shared" si="42"/>
        <v>#DIV/0!</v>
      </c>
      <c r="L171" s="52" t="e">
        <f t="shared" si="43"/>
        <v>#DIV/0!</v>
      </c>
      <c r="M171" s="60">
        <f t="shared" si="44"/>
        <v>0</v>
      </c>
    </row>
    <row r="172" spans="1:13" ht="20.100000000000001" hidden="1" customHeight="1">
      <c r="A172" s="50"/>
      <c r="B172" s="65"/>
      <c r="C172" s="65"/>
      <c r="D172" s="65"/>
      <c r="E172" s="50"/>
      <c r="F172" s="50"/>
      <c r="G172" s="78" t="s">
        <v>1419</v>
      </c>
      <c r="H172" s="67">
        <f>SUM(H173:H180)</f>
        <v>0</v>
      </c>
      <c r="I172" s="67">
        <f t="shared" ref="I172:J172" si="53">SUM(I173:I180)</f>
        <v>0</v>
      </c>
      <c r="J172" s="67">
        <f t="shared" si="53"/>
        <v>0</v>
      </c>
      <c r="K172" s="52" t="e">
        <f t="shared" si="42"/>
        <v>#DIV/0!</v>
      </c>
      <c r="L172" s="52" t="e">
        <f t="shared" si="43"/>
        <v>#DIV/0!</v>
      </c>
      <c r="M172" s="60">
        <f t="shared" si="44"/>
        <v>0</v>
      </c>
    </row>
    <row r="173" spans="1:13" ht="20.100000000000001" hidden="1" customHeight="1">
      <c r="A173" s="50"/>
      <c r="B173" s="65"/>
      <c r="C173" s="65"/>
      <c r="D173" s="65"/>
      <c r="E173" s="50"/>
      <c r="F173" s="50"/>
      <c r="G173" s="72" t="s">
        <v>1420</v>
      </c>
      <c r="H173" s="70"/>
      <c r="I173" s="70"/>
      <c r="J173" s="70"/>
      <c r="K173" s="52" t="e">
        <f t="shared" si="42"/>
        <v>#DIV/0!</v>
      </c>
      <c r="L173" s="52" t="e">
        <f t="shared" si="43"/>
        <v>#DIV/0!</v>
      </c>
      <c r="M173" s="60">
        <f t="shared" si="44"/>
        <v>0</v>
      </c>
    </row>
    <row r="174" spans="1:13" ht="20.100000000000001" hidden="1" customHeight="1">
      <c r="A174" s="50"/>
      <c r="B174" s="65"/>
      <c r="C174" s="65"/>
      <c r="D174" s="65"/>
      <c r="E174" s="50"/>
      <c r="F174" s="50"/>
      <c r="G174" s="72" t="s">
        <v>1421</v>
      </c>
      <c r="H174" s="70"/>
      <c r="I174" s="70"/>
      <c r="J174" s="70"/>
      <c r="K174" s="52" t="e">
        <f t="shared" si="42"/>
        <v>#DIV/0!</v>
      </c>
      <c r="L174" s="52" t="e">
        <f t="shared" si="43"/>
        <v>#DIV/0!</v>
      </c>
      <c r="M174" s="60">
        <f t="shared" si="44"/>
        <v>0</v>
      </c>
    </row>
    <row r="175" spans="1:13" ht="20.100000000000001" hidden="1" customHeight="1">
      <c r="A175" s="50"/>
      <c r="B175" s="65"/>
      <c r="C175" s="65"/>
      <c r="D175" s="65"/>
      <c r="E175" s="50"/>
      <c r="F175" s="50"/>
      <c r="G175" s="72" t="s">
        <v>1422</v>
      </c>
      <c r="H175" s="76"/>
      <c r="I175" s="76"/>
      <c r="J175" s="70"/>
      <c r="K175" s="52" t="e">
        <f t="shared" si="42"/>
        <v>#DIV/0!</v>
      </c>
      <c r="L175" s="52" t="e">
        <f t="shared" si="43"/>
        <v>#DIV/0!</v>
      </c>
      <c r="M175" s="60">
        <f t="shared" si="44"/>
        <v>0</v>
      </c>
    </row>
    <row r="176" spans="1:13" ht="20.100000000000001" hidden="1" customHeight="1">
      <c r="A176" s="50"/>
      <c r="B176" s="65"/>
      <c r="C176" s="65"/>
      <c r="D176" s="65"/>
      <c r="E176" s="50"/>
      <c r="F176" s="50"/>
      <c r="G176" s="72" t="s">
        <v>1423</v>
      </c>
      <c r="H176" s="76"/>
      <c r="I176" s="76"/>
      <c r="J176" s="70"/>
      <c r="K176" s="52" t="e">
        <f t="shared" si="42"/>
        <v>#DIV/0!</v>
      </c>
      <c r="L176" s="52" t="e">
        <f t="shared" si="43"/>
        <v>#DIV/0!</v>
      </c>
      <c r="M176" s="60">
        <f t="shared" si="44"/>
        <v>0</v>
      </c>
    </row>
    <row r="177" spans="1:13" ht="20.100000000000001" hidden="1" customHeight="1">
      <c r="A177" s="50"/>
      <c r="B177" s="65"/>
      <c r="C177" s="65"/>
      <c r="D177" s="65"/>
      <c r="E177" s="50"/>
      <c r="F177" s="50"/>
      <c r="G177" s="72" t="s">
        <v>1424</v>
      </c>
      <c r="H177" s="70"/>
      <c r="I177" s="70"/>
      <c r="J177" s="70"/>
      <c r="K177" s="52" t="e">
        <f t="shared" si="42"/>
        <v>#DIV/0!</v>
      </c>
      <c r="L177" s="52" t="e">
        <f t="shared" si="43"/>
        <v>#DIV/0!</v>
      </c>
      <c r="M177" s="60">
        <f t="shared" si="44"/>
        <v>0</v>
      </c>
    </row>
    <row r="178" spans="1:13" ht="20.100000000000001" hidden="1" customHeight="1">
      <c r="A178" s="50"/>
      <c r="B178" s="65"/>
      <c r="C178" s="65"/>
      <c r="D178" s="65"/>
      <c r="E178" s="50"/>
      <c r="F178" s="50"/>
      <c r="G178" s="72" t="s">
        <v>1425</v>
      </c>
      <c r="H178" s="70"/>
      <c r="I178" s="70"/>
      <c r="J178" s="70"/>
      <c r="K178" s="52" t="e">
        <f t="shared" si="42"/>
        <v>#DIV/0!</v>
      </c>
      <c r="L178" s="52" t="e">
        <f t="shared" si="43"/>
        <v>#DIV/0!</v>
      </c>
      <c r="M178" s="60">
        <f t="shared" si="44"/>
        <v>0</v>
      </c>
    </row>
    <row r="179" spans="1:13" ht="20.100000000000001" hidden="1" customHeight="1">
      <c r="A179" s="50"/>
      <c r="B179" s="65"/>
      <c r="C179" s="65"/>
      <c r="D179" s="65"/>
      <c r="E179" s="50"/>
      <c r="F179" s="50"/>
      <c r="G179" s="72" t="s">
        <v>1426</v>
      </c>
      <c r="H179" s="76"/>
      <c r="I179" s="76"/>
      <c r="J179" s="70"/>
      <c r="K179" s="52" t="e">
        <f t="shared" si="42"/>
        <v>#DIV/0!</v>
      </c>
      <c r="L179" s="52" t="e">
        <f t="shared" si="43"/>
        <v>#DIV/0!</v>
      </c>
      <c r="M179" s="60">
        <f t="shared" si="44"/>
        <v>0</v>
      </c>
    </row>
    <row r="180" spans="1:13" ht="20.100000000000001" hidden="1" customHeight="1">
      <c r="A180" s="50"/>
      <c r="B180" s="65"/>
      <c r="C180" s="65"/>
      <c r="D180" s="65"/>
      <c r="E180" s="50"/>
      <c r="F180" s="50"/>
      <c r="G180" s="72" t="s">
        <v>1427</v>
      </c>
      <c r="H180" s="70"/>
      <c r="I180" s="70"/>
      <c r="J180" s="70"/>
      <c r="K180" s="52" t="e">
        <f t="shared" si="42"/>
        <v>#DIV/0!</v>
      </c>
      <c r="L180" s="52" t="e">
        <f t="shared" si="43"/>
        <v>#DIV/0!</v>
      </c>
      <c r="M180" s="60">
        <f t="shared" si="44"/>
        <v>0</v>
      </c>
    </row>
    <row r="181" spans="1:13" ht="20.100000000000001" customHeight="1">
      <c r="A181" s="50"/>
      <c r="B181" s="65"/>
      <c r="C181" s="65"/>
      <c r="D181" s="65"/>
      <c r="E181" s="50"/>
      <c r="F181" s="50"/>
      <c r="G181" s="78" t="s">
        <v>1428</v>
      </c>
      <c r="H181" s="67">
        <f>SUM(H182:H187,H189:H191)</f>
        <v>294</v>
      </c>
      <c r="I181" s="67">
        <f t="shared" ref="I181:J181" si="54">SUM(I182:I187,I189:I191)</f>
        <v>396</v>
      </c>
      <c r="J181" s="67">
        <f t="shared" si="54"/>
        <v>377</v>
      </c>
      <c r="K181" s="52">
        <f t="shared" si="42"/>
        <v>1.28231292517007</v>
      </c>
      <c r="L181" s="52">
        <f t="shared" si="43"/>
        <v>0.95202020202020199</v>
      </c>
      <c r="M181" s="60">
        <f t="shared" si="44"/>
        <v>1067</v>
      </c>
    </row>
    <row r="182" spans="1:13" ht="20.100000000000001" customHeight="1">
      <c r="A182" s="50"/>
      <c r="B182" s="65"/>
      <c r="C182" s="65"/>
      <c r="D182" s="65"/>
      <c r="E182" s="50"/>
      <c r="F182" s="50"/>
      <c r="G182" s="72" t="s">
        <v>1429</v>
      </c>
      <c r="H182" s="54">
        <v>84</v>
      </c>
      <c r="I182" s="54">
        <v>168</v>
      </c>
      <c r="J182" s="54">
        <v>323</v>
      </c>
      <c r="K182" s="52">
        <f t="shared" si="42"/>
        <v>3.8452380952380998</v>
      </c>
      <c r="L182" s="52">
        <f t="shared" si="43"/>
        <v>1.9226190476190499</v>
      </c>
      <c r="M182" s="60">
        <f t="shared" si="44"/>
        <v>575</v>
      </c>
    </row>
    <row r="183" spans="1:13" ht="20.100000000000001" customHeight="1">
      <c r="A183" s="50"/>
      <c r="B183" s="65"/>
      <c r="C183" s="65"/>
      <c r="D183" s="65"/>
      <c r="E183" s="50"/>
      <c r="F183" s="50"/>
      <c r="G183" s="72" t="s">
        <v>1430</v>
      </c>
      <c r="H183" s="54"/>
      <c r="I183" s="54">
        <v>20</v>
      </c>
      <c r="J183" s="54"/>
      <c r="K183" s="52"/>
      <c r="L183" s="52">
        <f t="shared" si="43"/>
        <v>0</v>
      </c>
      <c r="M183" s="60">
        <f t="shared" si="44"/>
        <v>20</v>
      </c>
    </row>
    <row r="184" spans="1:13" ht="20.100000000000001" customHeight="1">
      <c r="A184" s="50"/>
      <c r="B184" s="65"/>
      <c r="C184" s="65"/>
      <c r="D184" s="65"/>
      <c r="E184" s="50"/>
      <c r="F184" s="50"/>
      <c r="G184" s="72" t="s">
        <v>1431</v>
      </c>
      <c r="H184" s="54">
        <v>21</v>
      </c>
      <c r="I184" s="54">
        <v>21</v>
      </c>
      <c r="J184" s="54">
        <v>27</v>
      </c>
      <c r="K184" s="52">
        <f t="shared" si="42"/>
        <v>1.28571428571429</v>
      </c>
      <c r="L184" s="52">
        <f t="shared" si="43"/>
        <v>1.28571428571429</v>
      </c>
      <c r="M184" s="60">
        <f t="shared" si="44"/>
        <v>69</v>
      </c>
    </row>
    <row r="185" spans="1:13" ht="20.100000000000001" hidden="1" customHeight="1">
      <c r="A185" s="50"/>
      <c r="B185" s="65"/>
      <c r="C185" s="65"/>
      <c r="D185" s="65"/>
      <c r="E185" s="50"/>
      <c r="F185" s="50"/>
      <c r="G185" s="72" t="s">
        <v>1432</v>
      </c>
      <c r="H185" s="54"/>
      <c r="I185" s="54"/>
      <c r="J185" s="54"/>
      <c r="K185" s="52" t="e">
        <f t="shared" si="42"/>
        <v>#DIV/0!</v>
      </c>
      <c r="L185" s="52" t="e">
        <f t="shared" si="43"/>
        <v>#DIV/0!</v>
      </c>
      <c r="M185" s="60">
        <f t="shared" si="44"/>
        <v>0</v>
      </c>
    </row>
    <row r="186" spans="1:13" ht="20.100000000000001" customHeight="1">
      <c r="A186" s="50"/>
      <c r="B186" s="65"/>
      <c r="C186" s="65"/>
      <c r="D186" s="65"/>
      <c r="E186" s="50"/>
      <c r="F186" s="50"/>
      <c r="G186" s="72" t="s">
        <v>1433</v>
      </c>
      <c r="H186" s="54">
        <v>34</v>
      </c>
      <c r="I186" s="54">
        <v>39</v>
      </c>
      <c r="J186" s="54">
        <v>27</v>
      </c>
      <c r="K186" s="52">
        <f t="shared" si="42"/>
        <v>0.79411764705882304</v>
      </c>
      <c r="L186" s="52">
        <f t="shared" si="43"/>
        <v>0.69230769230769196</v>
      </c>
      <c r="M186" s="60">
        <f t="shared" si="44"/>
        <v>100</v>
      </c>
    </row>
    <row r="187" spans="1:13" ht="20.100000000000001" hidden="1" customHeight="1">
      <c r="A187" s="50"/>
      <c r="B187" s="65"/>
      <c r="C187" s="65"/>
      <c r="D187" s="65"/>
      <c r="E187" s="50"/>
      <c r="F187" s="50"/>
      <c r="G187" s="72" t="s">
        <v>1434</v>
      </c>
      <c r="H187" s="54"/>
      <c r="I187" s="54"/>
      <c r="J187" s="54"/>
      <c r="K187" s="52" t="e">
        <f t="shared" si="42"/>
        <v>#DIV/0!</v>
      </c>
      <c r="L187" s="52" t="e">
        <f t="shared" si="43"/>
        <v>#DIV/0!</v>
      </c>
      <c r="M187" s="60">
        <f t="shared" si="44"/>
        <v>0</v>
      </c>
    </row>
    <row r="188" spans="1:13" ht="20.100000000000001" hidden="1" customHeight="1">
      <c r="A188" s="50"/>
      <c r="B188" s="65"/>
      <c r="C188" s="65"/>
      <c r="D188" s="65"/>
      <c r="E188" s="50"/>
      <c r="F188" s="50"/>
      <c r="G188" s="79" t="s">
        <v>1435</v>
      </c>
      <c r="H188" s="54"/>
      <c r="I188" s="54"/>
      <c r="J188" s="54"/>
      <c r="K188" s="52" t="e">
        <f t="shared" si="42"/>
        <v>#DIV/0!</v>
      </c>
      <c r="L188" s="52" t="e">
        <f t="shared" si="43"/>
        <v>#DIV/0!</v>
      </c>
      <c r="M188" s="60">
        <f t="shared" si="44"/>
        <v>0</v>
      </c>
    </row>
    <row r="189" spans="1:13" ht="20.100000000000001" hidden="1" customHeight="1">
      <c r="A189" s="50"/>
      <c r="B189" s="65"/>
      <c r="C189" s="65"/>
      <c r="D189" s="65"/>
      <c r="E189" s="50"/>
      <c r="F189" s="50"/>
      <c r="G189" s="72" t="s">
        <v>1436</v>
      </c>
      <c r="H189" s="54"/>
      <c r="I189" s="54"/>
      <c r="J189" s="54"/>
      <c r="K189" s="52" t="e">
        <f t="shared" si="42"/>
        <v>#DIV/0!</v>
      </c>
      <c r="L189" s="52" t="e">
        <f t="shared" si="43"/>
        <v>#DIV/0!</v>
      </c>
      <c r="M189" s="60">
        <f t="shared" si="44"/>
        <v>0</v>
      </c>
    </row>
    <row r="190" spans="1:13" ht="20.100000000000001" hidden="1" customHeight="1">
      <c r="A190" s="50"/>
      <c r="B190" s="65"/>
      <c r="C190" s="65"/>
      <c r="D190" s="65"/>
      <c r="E190" s="50"/>
      <c r="F190" s="50"/>
      <c r="G190" s="72" t="s">
        <v>1437</v>
      </c>
      <c r="H190" s="54"/>
      <c r="I190" s="54"/>
      <c r="J190" s="54"/>
      <c r="K190" s="52" t="e">
        <f t="shared" si="42"/>
        <v>#DIV/0!</v>
      </c>
      <c r="L190" s="52" t="e">
        <f t="shared" si="43"/>
        <v>#DIV/0!</v>
      </c>
      <c r="M190" s="60">
        <f t="shared" si="44"/>
        <v>0</v>
      </c>
    </row>
    <row r="191" spans="1:13" ht="20.100000000000001" customHeight="1">
      <c r="A191" s="50"/>
      <c r="B191" s="65"/>
      <c r="C191" s="65"/>
      <c r="D191" s="65"/>
      <c r="E191" s="50"/>
      <c r="F191" s="50"/>
      <c r="G191" s="72" t="s">
        <v>1438</v>
      </c>
      <c r="H191" s="54">
        <v>155</v>
      </c>
      <c r="I191" s="54">
        <v>148</v>
      </c>
      <c r="J191" s="54"/>
      <c r="K191" s="52">
        <f t="shared" si="42"/>
        <v>0</v>
      </c>
      <c r="L191" s="52">
        <f t="shared" si="43"/>
        <v>0</v>
      </c>
      <c r="M191" s="60">
        <f t="shared" si="44"/>
        <v>303</v>
      </c>
    </row>
    <row r="192" spans="1:13" ht="20.100000000000001" customHeight="1">
      <c r="A192" s="50"/>
      <c r="B192" s="65"/>
      <c r="C192" s="65"/>
      <c r="D192" s="65"/>
      <c r="E192" s="50"/>
      <c r="F192" s="50"/>
      <c r="G192" s="68" t="s">
        <v>1439</v>
      </c>
      <c r="H192" s="67">
        <f>SUM(H193:H207)</f>
        <v>3665</v>
      </c>
      <c r="I192" s="67">
        <f t="shared" ref="I192:J192" si="55">SUM(I193:I207)</f>
        <v>3665</v>
      </c>
      <c r="J192" s="67">
        <f t="shared" si="55"/>
        <v>4065</v>
      </c>
      <c r="K192" s="52">
        <f t="shared" si="42"/>
        <v>1.1091405184174601</v>
      </c>
      <c r="L192" s="52">
        <f t="shared" si="43"/>
        <v>1.1091405184174601</v>
      </c>
      <c r="M192" s="60">
        <f t="shared" si="44"/>
        <v>11395</v>
      </c>
    </row>
    <row r="193" spans="1:13" ht="20.100000000000001" hidden="1" customHeight="1">
      <c r="A193" s="50"/>
      <c r="B193" s="65"/>
      <c r="C193" s="65"/>
      <c r="D193" s="65"/>
      <c r="E193" s="50"/>
      <c r="F193" s="50"/>
      <c r="G193" s="69" t="s">
        <v>1440</v>
      </c>
      <c r="H193" s="54"/>
      <c r="I193" s="54"/>
      <c r="J193" s="54"/>
      <c r="K193" s="52" t="e">
        <f t="shared" si="42"/>
        <v>#DIV/0!</v>
      </c>
      <c r="L193" s="52" t="e">
        <f t="shared" si="43"/>
        <v>#DIV/0!</v>
      </c>
      <c r="M193" s="60">
        <f t="shared" si="44"/>
        <v>0</v>
      </c>
    </row>
    <row r="194" spans="1:13" ht="20.100000000000001" hidden="1" customHeight="1">
      <c r="A194" s="50"/>
      <c r="B194" s="65"/>
      <c r="C194" s="65"/>
      <c r="D194" s="65"/>
      <c r="E194" s="50"/>
      <c r="F194" s="50"/>
      <c r="G194" s="69" t="s">
        <v>1441</v>
      </c>
      <c r="H194" s="54"/>
      <c r="I194" s="54"/>
      <c r="J194" s="54"/>
      <c r="K194" s="52" t="e">
        <f t="shared" si="42"/>
        <v>#DIV/0!</v>
      </c>
      <c r="L194" s="52" t="e">
        <f t="shared" si="43"/>
        <v>#DIV/0!</v>
      </c>
      <c r="M194" s="60">
        <f t="shared" si="44"/>
        <v>0</v>
      </c>
    </row>
    <row r="195" spans="1:13" ht="20.100000000000001" customHeight="1">
      <c r="A195" s="50"/>
      <c r="B195" s="65"/>
      <c r="C195" s="65"/>
      <c r="D195" s="65"/>
      <c r="E195" s="50"/>
      <c r="F195" s="50"/>
      <c r="G195" s="69" t="s">
        <v>1442</v>
      </c>
      <c r="H195" s="54"/>
      <c r="I195" s="54">
        <v>1142</v>
      </c>
      <c r="J195" s="54">
        <v>1142</v>
      </c>
      <c r="K195" s="52"/>
      <c r="L195" s="52">
        <f t="shared" si="43"/>
        <v>1</v>
      </c>
      <c r="M195" s="60">
        <f t="shared" si="44"/>
        <v>2284</v>
      </c>
    </row>
    <row r="196" spans="1:13" ht="20.100000000000001" hidden="1" customHeight="1">
      <c r="A196" s="50"/>
      <c r="B196" s="65"/>
      <c r="C196" s="65"/>
      <c r="D196" s="65"/>
      <c r="E196" s="50"/>
      <c r="F196" s="50"/>
      <c r="G196" s="69" t="s">
        <v>1443</v>
      </c>
      <c r="H196" s="54"/>
      <c r="I196" s="54"/>
      <c r="J196" s="54"/>
      <c r="K196" s="52" t="e">
        <f t="shared" si="42"/>
        <v>#DIV/0!</v>
      </c>
      <c r="L196" s="52" t="e">
        <f t="shared" si="43"/>
        <v>#DIV/0!</v>
      </c>
      <c r="M196" s="60">
        <f t="shared" si="44"/>
        <v>0</v>
      </c>
    </row>
    <row r="197" spans="1:13" ht="20.100000000000001" hidden="1" customHeight="1">
      <c r="A197" s="50"/>
      <c r="B197" s="65"/>
      <c r="C197" s="65"/>
      <c r="D197" s="65"/>
      <c r="E197" s="50"/>
      <c r="F197" s="50"/>
      <c r="G197" s="69" t="s">
        <v>1444</v>
      </c>
      <c r="H197" s="54"/>
      <c r="I197" s="54"/>
      <c r="J197" s="54"/>
      <c r="K197" s="52" t="e">
        <f t="shared" si="42"/>
        <v>#DIV/0!</v>
      </c>
      <c r="L197" s="52" t="e">
        <f t="shared" si="43"/>
        <v>#DIV/0!</v>
      </c>
      <c r="M197" s="60">
        <f t="shared" si="44"/>
        <v>0</v>
      </c>
    </row>
    <row r="198" spans="1:13" ht="20.100000000000001" hidden="1" customHeight="1">
      <c r="A198" s="50"/>
      <c r="B198" s="65"/>
      <c r="C198" s="65"/>
      <c r="D198" s="65"/>
      <c r="E198" s="50"/>
      <c r="F198" s="50"/>
      <c r="G198" s="69" t="s">
        <v>1445</v>
      </c>
      <c r="H198" s="54"/>
      <c r="I198" s="54"/>
      <c r="J198" s="54"/>
      <c r="K198" s="52" t="e">
        <f t="shared" si="42"/>
        <v>#DIV/0!</v>
      </c>
      <c r="L198" s="52" t="e">
        <f t="shared" si="43"/>
        <v>#DIV/0!</v>
      </c>
      <c r="M198" s="60">
        <f t="shared" si="44"/>
        <v>0</v>
      </c>
    </row>
    <row r="199" spans="1:13" ht="20.100000000000001" hidden="1" customHeight="1">
      <c r="A199" s="50"/>
      <c r="B199" s="65"/>
      <c r="C199" s="65"/>
      <c r="D199" s="65"/>
      <c r="E199" s="50"/>
      <c r="F199" s="50"/>
      <c r="G199" s="69" t="s">
        <v>1446</v>
      </c>
      <c r="H199" s="54"/>
      <c r="I199" s="54"/>
      <c r="J199" s="54"/>
      <c r="K199" s="52" t="e">
        <f t="shared" ref="K199:K244" si="56">J199/H199</f>
        <v>#DIV/0!</v>
      </c>
      <c r="L199" s="52" t="e">
        <f t="shared" ref="L199:L244" si="57">J199/I199</f>
        <v>#DIV/0!</v>
      </c>
      <c r="M199" s="60">
        <f t="shared" si="44"/>
        <v>0</v>
      </c>
    </row>
    <row r="200" spans="1:13" ht="20.100000000000001" hidden="1" customHeight="1">
      <c r="A200" s="50"/>
      <c r="B200" s="65"/>
      <c r="C200" s="65"/>
      <c r="D200" s="65"/>
      <c r="E200" s="50"/>
      <c r="F200" s="50"/>
      <c r="G200" s="69" t="s">
        <v>1447</v>
      </c>
      <c r="H200" s="54"/>
      <c r="I200" s="54"/>
      <c r="J200" s="54"/>
      <c r="K200" s="52" t="e">
        <f t="shared" si="56"/>
        <v>#DIV/0!</v>
      </c>
      <c r="L200" s="52" t="e">
        <f t="shared" si="57"/>
        <v>#DIV/0!</v>
      </c>
      <c r="M200" s="60">
        <f t="shared" ref="M200:M263" si="58">B200+C200+D200+H200+I200+J200</f>
        <v>0</v>
      </c>
    </row>
    <row r="201" spans="1:13" ht="20.100000000000001" hidden="1" customHeight="1">
      <c r="A201" s="50"/>
      <c r="B201" s="65"/>
      <c r="C201" s="65"/>
      <c r="D201" s="65"/>
      <c r="E201" s="50"/>
      <c r="F201" s="50"/>
      <c r="G201" s="69" t="s">
        <v>1448</v>
      </c>
      <c r="H201" s="54"/>
      <c r="I201" s="54"/>
      <c r="J201" s="54"/>
      <c r="K201" s="52" t="e">
        <f t="shared" si="56"/>
        <v>#DIV/0!</v>
      </c>
      <c r="L201" s="52" t="e">
        <f t="shared" si="57"/>
        <v>#DIV/0!</v>
      </c>
      <c r="M201" s="60">
        <f t="shared" si="58"/>
        <v>0</v>
      </c>
    </row>
    <row r="202" spans="1:13" ht="20.100000000000001" hidden="1" customHeight="1">
      <c r="A202" s="50"/>
      <c r="B202" s="65"/>
      <c r="C202" s="65"/>
      <c r="D202" s="65"/>
      <c r="E202" s="50"/>
      <c r="F202" s="50"/>
      <c r="G202" s="69" t="s">
        <v>1449</v>
      </c>
      <c r="H202" s="54"/>
      <c r="I202" s="54"/>
      <c r="J202" s="54"/>
      <c r="K202" s="52" t="e">
        <f t="shared" si="56"/>
        <v>#DIV/0!</v>
      </c>
      <c r="L202" s="52" t="e">
        <f t="shared" si="57"/>
        <v>#DIV/0!</v>
      </c>
      <c r="M202" s="60">
        <f t="shared" si="58"/>
        <v>0</v>
      </c>
    </row>
    <row r="203" spans="1:13" ht="20.100000000000001" customHeight="1">
      <c r="A203" s="50"/>
      <c r="B203" s="65"/>
      <c r="C203" s="65"/>
      <c r="D203" s="65"/>
      <c r="E203" s="50"/>
      <c r="F203" s="50"/>
      <c r="G203" s="69" t="s">
        <v>1450</v>
      </c>
      <c r="H203" s="54">
        <v>134</v>
      </c>
      <c r="I203" s="54">
        <v>134</v>
      </c>
      <c r="J203" s="54">
        <v>134</v>
      </c>
      <c r="K203" s="52">
        <f t="shared" si="56"/>
        <v>1</v>
      </c>
      <c r="L203" s="52">
        <f t="shared" si="57"/>
        <v>1</v>
      </c>
      <c r="M203" s="60">
        <f t="shared" si="58"/>
        <v>402</v>
      </c>
    </row>
    <row r="204" spans="1:13" ht="20.100000000000001" hidden="1" customHeight="1">
      <c r="A204" s="50"/>
      <c r="B204" s="65"/>
      <c r="C204" s="65"/>
      <c r="D204" s="65"/>
      <c r="E204" s="50"/>
      <c r="F204" s="50"/>
      <c r="G204" s="69" t="s">
        <v>1451</v>
      </c>
      <c r="H204" s="54"/>
      <c r="I204" s="54"/>
      <c r="J204" s="54"/>
      <c r="K204" s="52" t="e">
        <f t="shared" si="56"/>
        <v>#DIV/0!</v>
      </c>
      <c r="L204" s="52" t="e">
        <f t="shared" si="57"/>
        <v>#DIV/0!</v>
      </c>
      <c r="M204" s="60">
        <f t="shared" si="58"/>
        <v>0</v>
      </c>
    </row>
    <row r="205" spans="1:13" ht="20.100000000000001" customHeight="1">
      <c r="A205" s="50"/>
      <c r="B205" s="65"/>
      <c r="C205" s="65"/>
      <c r="D205" s="65"/>
      <c r="E205" s="50"/>
      <c r="F205" s="50"/>
      <c r="G205" s="69" t="s">
        <v>1452</v>
      </c>
      <c r="H205" s="54">
        <v>2389</v>
      </c>
      <c r="I205" s="54">
        <v>2389</v>
      </c>
      <c r="J205" s="54">
        <v>2789</v>
      </c>
      <c r="K205" s="52">
        <f t="shared" si="56"/>
        <v>1.1674340728338199</v>
      </c>
      <c r="L205" s="52">
        <f t="shared" si="57"/>
        <v>1.1674340728338199</v>
      </c>
      <c r="M205" s="60">
        <f t="shared" si="58"/>
        <v>7567</v>
      </c>
    </row>
    <row r="206" spans="1:13" ht="20.100000000000001" hidden="1" customHeight="1">
      <c r="A206" s="50"/>
      <c r="B206" s="65"/>
      <c r="C206" s="65"/>
      <c r="D206" s="65"/>
      <c r="E206" s="50"/>
      <c r="F206" s="50"/>
      <c r="G206" s="69" t="s">
        <v>1453</v>
      </c>
      <c r="H206" s="54"/>
      <c r="I206" s="54"/>
      <c r="J206" s="54"/>
      <c r="K206" s="52" t="e">
        <f t="shared" si="56"/>
        <v>#DIV/0!</v>
      </c>
      <c r="L206" s="52" t="e">
        <f t="shared" si="57"/>
        <v>#DIV/0!</v>
      </c>
      <c r="M206" s="60">
        <f t="shared" si="58"/>
        <v>0</v>
      </c>
    </row>
    <row r="207" spans="1:13" ht="20.100000000000001" customHeight="1">
      <c r="A207" s="50"/>
      <c r="B207" s="65"/>
      <c r="C207" s="65"/>
      <c r="D207" s="65"/>
      <c r="E207" s="50"/>
      <c r="F207" s="50"/>
      <c r="G207" s="69" t="s">
        <v>1454</v>
      </c>
      <c r="H207" s="54">
        <v>1142</v>
      </c>
      <c r="I207" s="54"/>
      <c r="J207" s="54"/>
      <c r="K207" s="52">
        <f t="shared" si="56"/>
        <v>0</v>
      </c>
      <c r="L207" s="52"/>
      <c r="M207" s="60">
        <f t="shared" si="58"/>
        <v>1142</v>
      </c>
    </row>
    <row r="208" spans="1:13" ht="20.100000000000001" customHeight="1">
      <c r="A208" s="50"/>
      <c r="B208" s="65"/>
      <c r="C208" s="65"/>
      <c r="D208" s="65"/>
      <c r="E208" s="50"/>
      <c r="F208" s="50"/>
      <c r="G208" s="68" t="s">
        <v>1455</v>
      </c>
      <c r="H208" s="67">
        <f>SUM(H209:H223)</f>
        <v>40</v>
      </c>
      <c r="I208" s="67">
        <f t="shared" ref="I208:J208" si="59">SUM(I209:I223)</f>
        <v>10</v>
      </c>
      <c r="J208" s="67">
        <f t="shared" si="59"/>
        <v>50</v>
      </c>
      <c r="K208" s="52">
        <f t="shared" si="56"/>
        <v>1.25</v>
      </c>
      <c r="L208" s="52">
        <f t="shared" si="57"/>
        <v>5</v>
      </c>
      <c r="M208" s="60">
        <f t="shared" si="58"/>
        <v>100</v>
      </c>
    </row>
    <row r="209" spans="1:13" ht="20.100000000000001" hidden="1" customHeight="1">
      <c r="A209" s="50"/>
      <c r="B209" s="65"/>
      <c r="C209" s="65"/>
      <c r="D209" s="65"/>
      <c r="E209" s="50"/>
      <c r="F209" s="50"/>
      <c r="G209" s="69" t="s">
        <v>1456</v>
      </c>
      <c r="H209" s="54"/>
      <c r="I209" s="54"/>
      <c r="J209" s="54"/>
      <c r="K209" s="52" t="e">
        <f t="shared" si="56"/>
        <v>#DIV/0!</v>
      </c>
      <c r="L209" s="52" t="e">
        <f t="shared" si="57"/>
        <v>#DIV/0!</v>
      </c>
      <c r="M209" s="60">
        <f t="shared" si="58"/>
        <v>0</v>
      </c>
    </row>
    <row r="210" spans="1:13" ht="20.100000000000001" hidden="1" customHeight="1">
      <c r="A210" s="50"/>
      <c r="B210" s="65"/>
      <c r="C210" s="65"/>
      <c r="D210" s="65"/>
      <c r="E210" s="50"/>
      <c r="F210" s="50"/>
      <c r="G210" s="69" t="s">
        <v>1457</v>
      </c>
      <c r="H210" s="54"/>
      <c r="I210" s="54"/>
      <c r="J210" s="54"/>
      <c r="K210" s="52" t="e">
        <f t="shared" si="56"/>
        <v>#DIV/0!</v>
      </c>
      <c r="L210" s="52" t="e">
        <f t="shared" si="57"/>
        <v>#DIV/0!</v>
      </c>
      <c r="M210" s="60">
        <f t="shared" si="58"/>
        <v>0</v>
      </c>
    </row>
    <row r="211" spans="1:13" ht="20.100000000000001" hidden="1" customHeight="1">
      <c r="A211" s="50"/>
      <c r="B211" s="65"/>
      <c r="C211" s="65"/>
      <c r="D211" s="65"/>
      <c r="E211" s="50"/>
      <c r="F211" s="50"/>
      <c r="G211" s="69" t="s">
        <v>1458</v>
      </c>
      <c r="H211" s="54"/>
      <c r="I211" s="54"/>
      <c r="J211" s="54"/>
      <c r="K211" s="52" t="e">
        <f t="shared" si="56"/>
        <v>#DIV/0!</v>
      </c>
      <c r="L211" s="52" t="e">
        <f t="shared" si="57"/>
        <v>#DIV/0!</v>
      </c>
      <c r="M211" s="60">
        <f t="shared" si="58"/>
        <v>0</v>
      </c>
    </row>
    <row r="212" spans="1:13" ht="20.100000000000001" hidden="1" customHeight="1">
      <c r="A212" s="50"/>
      <c r="B212" s="65"/>
      <c r="C212" s="65"/>
      <c r="D212" s="65"/>
      <c r="E212" s="50"/>
      <c r="F212" s="50"/>
      <c r="G212" s="69" t="s">
        <v>1459</v>
      </c>
      <c r="H212" s="54"/>
      <c r="I212" s="54"/>
      <c r="J212" s="54"/>
      <c r="K212" s="52" t="e">
        <f t="shared" si="56"/>
        <v>#DIV/0!</v>
      </c>
      <c r="L212" s="52" t="e">
        <f t="shared" si="57"/>
        <v>#DIV/0!</v>
      </c>
      <c r="M212" s="60">
        <f t="shared" si="58"/>
        <v>0</v>
      </c>
    </row>
    <row r="213" spans="1:13" ht="20.100000000000001" hidden="1" customHeight="1">
      <c r="A213" s="50"/>
      <c r="B213" s="65"/>
      <c r="C213" s="65"/>
      <c r="D213" s="65"/>
      <c r="E213" s="50"/>
      <c r="F213" s="50"/>
      <c r="G213" s="69" t="s">
        <v>1460</v>
      </c>
      <c r="H213" s="54"/>
      <c r="I213" s="54"/>
      <c r="J213" s="54"/>
      <c r="K213" s="52" t="e">
        <f t="shared" si="56"/>
        <v>#DIV/0!</v>
      </c>
      <c r="L213" s="52" t="e">
        <f t="shared" si="57"/>
        <v>#DIV/0!</v>
      </c>
      <c r="M213" s="60">
        <f t="shared" si="58"/>
        <v>0</v>
      </c>
    </row>
    <row r="214" spans="1:13" ht="20.100000000000001" hidden="1" customHeight="1">
      <c r="A214" s="50"/>
      <c r="B214" s="65"/>
      <c r="C214" s="65"/>
      <c r="D214" s="65"/>
      <c r="E214" s="50"/>
      <c r="F214" s="50"/>
      <c r="G214" s="69" t="s">
        <v>1461</v>
      </c>
      <c r="H214" s="54"/>
      <c r="I214" s="54"/>
      <c r="J214" s="54"/>
      <c r="K214" s="52" t="e">
        <f t="shared" si="56"/>
        <v>#DIV/0!</v>
      </c>
      <c r="L214" s="52" t="e">
        <f t="shared" si="57"/>
        <v>#DIV/0!</v>
      </c>
      <c r="M214" s="60">
        <f t="shared" si="58"/>
        <v>0</v>
      </c>
    </row>
    <row r="215" spans="1:13" ht="20.100000000000001" hidden="1" customHeight="1">
      <c r="A215" s="50"/>
      <c r="B215" s="65"/>
      <c r="C215" s="65"/>
      <c r="D215" s="65"/>
      <c r="E215" s="50"/>
      <c r="F215" s="50"/>
      <c r="G215" s="69" t="s">
        <v>1462</v>
      </c>
      <c r="H215" s="54"/>
      <c r="I215" s="54"/>
      <c r="J215" s="54"/>
      <c r="K215" s="52" t="e">
        <f t="shared" si="56"/>
        <v>#DIV/0!</v>
      </c>
      <c r="L215" s="52" t="e">
        <f t="shared" si="57"/>
        <v>#DIV/0!</v>
      </c>
      <c r="M215" s="60">
        <f t="shared" si="58"/>
        <v>0</v>
      </c>
    </row>
    <row r="216" spans="1:13" ht="20.100000000000001" hidden="1" customHeight="1">
      <c r="A216" s="50"/>
      <c r="B216" s="65"/>
      <c r="C216" s="65"/>
      <c r="D216" s="65"/>
      <c r="E216" s="50"/>
      <c r="F216" s="50"/>
      <c r="G216" s="69" t="s">
        <v>1463</v>
      </c>
      <c r="H216" s="54"/>
      <c r="I216" s="54"/>
      <c r="J216" s="54"/>
      <c r="K216" s="52" t="e">
        <f t="shared" si="56"/>
        <v>#DIV/0!</v>
      </c>
      <c r="L216" s="52" t="e">
        <f t="shared" si="57"/>
        <v>#DIV/0!</v>
      </c>
      <c r="M216" s="60">
        <f t="shared" si="58"/>
        <v>0</v>
      </c>
    </row>
    <row r="217" spans="1:13" ht="20.100000000000001" hidden="1" customHeight="1">
      <c r="A217" s="50"/>
      <c r="B217" s="65"/>
      <c r="C217" s="65"/>
      <c r="D217" s="65"/>
      <c r="E217" s="50"/>
      <c r="F217" s="50"/>
      <c r="G217" s="69" t="s">
        <v>1464</v>
      </c>
      <c r="H217" s="54"/>
      <c r="I217" s="54"/>
      <c r="J217" s="54"/>
      <c r="K217" s="52" t="e">
        <f t="shared" si="56"/>
        <v>#DIV/0!</v>
      </c>
      <c r="L217" s="52" t="e">
        <f t="shared" si="57"/>
        <v>#DIV/0!</v>
      </c>
      <c r="M217" s="60">
        <f t="shared" si="58"/>
        <v>0</v>
      </c>
    </row>
    <row r="218" spans="1:13" ht="20.100000000000001" hidden="1" customHeight="1">
      <c r="A218" s="50"/>
      <c r="B218" s="65"/>
      <c r="C218" s="65"/>
      <c r="D218" s="65"/>
      <c r="E218" s="50"/>
      <c r="F218" s="50"/>
      <c r="G218" s="69" t="s">
        <v>1465</v>
      </c>
      <c r="H218" s="54"/>
      <c r="I218" s="54"/>
      <c r="J218" s="54"/>
      <c r="K218" s="52" t="e">
        <f t="shared" si="56"/>
        <v>#DIV/0!</v>
      </c>
      <c r="L218" s="52" t="e">
        <f t="shared" si="57"/>
        <v>#DIV/0!</v>
      </c>
      <c r="M218" s="60">
        <f t="shared" si="58"/>
        <v>0</v>
      </c>
    </row>
    <row r="219" spans="1:13" ht="20.100000000000001" hidden="1" customHeight="1">
      <c r="A219" s="50"/>
      <c r="B219" s="65"/>
      <c r="C219" s="65"/>
      <c r="D219" s="65"/>
      <c r="E219" s="50"/>
      <c r="F219" s="50"/>
      <c r="G219" s="69" t="s">
        <v>1466</v>
      </c>
      <c r="H219" s="54"/>
      <c r="I219" s="54"/>
      <c r="J219" s="54"/>
      <c r="K219" s="52" t="e">
        <f t="shared" si="56"/>
        <v>#DIV/0!</v>
      </c>
      <c r="L219" s="52" t="e">
        <f t="shared" si="57"/>
        <v>#DIV/0!</v>
      </c>
      <c r="M219" s="60">
        <f t="shared" si="58"/>
        <v>0</v>
      </c>
    </row>
    <row r="220" spans="1:13" ht="20.100000000000001" hidden="1" customHeight="1">
      <c r="A220" s="50"/>
      <c r="B220" s="65"/>
      <c r="C220" s="65"/>
      <c r="D220" s="65"/>
      <c r="E220" s="50"/>
      <c r="F220" s="50"/>
      <c r="G220" s="69" t="s">
        <v>1467</v>
      </c>
      <c r="H220" s="54"/>
      <c r="I220" s="54"/>
      <c r="J220" s="54"/>
      <c r="K220" s="52" t="e">
        <f t="shared" si="56"/>
        <v>#DIV/0!</v>
      </c>
      <c r="L220" s="52" t="e">
        <f t="shared" si="57"/>
        <v>#DIV/0!</v>
      </c>
      <c r="M220" s="60">
        <f t="shared" si="58"/>
        <v>0</v>
      </c>
    </row>
    <row r="221" spans="1:13" ht="20.100000000000001" customHeight="1">
      <c r="A221" s="50"/>
      <c r="B221" s="65"/>
      <c r="C221" s="65"/>
      <c r="D221" s="65"/>
      <c r="E221" s="50"/>
      <c r="F221" s="50"/>
      <c r="G221" s="69" t="s">
        <v>1468</v>
      </c>
      <c r="H221" s="54"/>
      <c r="I221" s="54">
        <v>10</v>
      </c>
      <c r="J221" s="54"/>
      <c r="K221" s="52"/>
      <c r="L221" s="52">
        <f t="shared" si="57"/>
        <v>0</v>
      </c>
      <c r="M221" s="60">
        <f t="shared" si="58"/>
        <v>10</v>
      </c>
    </row>
    <row r="222" spans="1:13" ht="20.100000000000001" hidden="1" customHeight="1">
      <c r="A222" s="50"/>
      <c r="B222" s="65"/>
      <c r="C222" s="65"/>
      <c r="D222" s="65"/>
      <c r="E222" s="50"/>
      <c r="F222" s="50"/>
      <c r="G222" s="69" t="s">
        <v>1469</v>
      </c>
      <c r="H222" s="54"/>
      <c r="I222" s="54"/>
      <c r="J222" s="54"/>
      <c r="K222" s="52" t="e">
        <f t="shared" si="56"/>
        <v>#DIV/0!</v>
      </c>
      <c r="L222" s="52" t="e">
        <f t="shared" si="57"/>
        <v>#DIV/0!</v>
      </c>
      <c r="M222" s="60">
        <f t="shared" si="58"/>
        <v>0</v>
      </c>
    </row>
    <row r="223" spans="1:13" ht="20.100000000000001" customHeight="1">
      <c r="A223" s="50"/>
      <c r="B223" s="65"/>
      <c r="C223" s="65"/>
      <c r="D223" s="65"/>
      <c r="E223" s="50"/>
      <c r="F223" s="50"/>
      <c r="G223" s="69" t="s">
        <v>1470</v>
      </c>
      <c r="H223" s="54">
        <v>40</v>
      </c>
      <c r="I223" s="54"/>
      <c r="J223" s="54">
        <v>50</v>
      </c>
      <c r="K223" s="52">
        <f t="shared" si="56"/>
        <v>1.25</v>
      </c>
      <c r="L223" s="52"/>
      <c r="M223" s="60">
        <f t="shared" si="58"/>
        <v>90</v>
      </c>
    </row>
    <row r="224" spans="1:13" ht="20.100000000000001" hidden="1" customHeight="1">
      <c r="A224" s="50"/>
      <c r="B224" s="65"/>
      <c r="C224" s="65"/>
      <c r="D224" s="65"/>
      <c r="E224" s="50"/>
      <c r="F224" s="50"/>
      <c r="G224" s="68" t="s">
        <v>1471</v>
      </c>
      <c r="H224" s="67">
        <f>H225+H238</f>
        <v>0</v>
      </c>
      <c r="I224" s="67">
        <f t="shared" ref="I224:J224" si="60">I225+I238</f>
        <v>0</v>
      </c>
      <c r="J224" s="67">
        <f t="shared" si="60"/>
        <v>0</v>
      </c>
      <c r="K224" s="52" t="e">
        <f t="shared" si="56"/>
        <v>#DIV/0!</v>
      </c>
      <c r="L224" s="52" t="e">
        <f t="shared" si="57"/>
        <v>#DIV/0!</v>
      </c>
      <c r="M224" s="60">
        <f t="shared" si="58"/>
        <v>0</v>
      </c>
    </row>
    <row r="225" spans="1:13" ht="20.100000000000001" hidden="1" customHeight="1">
      <c r="A225" s="50"/>
      <c r="B225" s="65"/>
      <c r="C225" s="65"/>
      <c r="D225" s="65"/>
      <c r="E225" s="50"/>
      <c r="F225" s="50"/>
      <c r="G225" s="68" t="s">
        <v>1472</v>
      </c>
      <c r="H225" s="67">
        <f>SUM(H226:H237)</f>
        <v>0</v>
      </c>
      <c r="I225" s="67">
        <f t="shared" ref="I225:J225" si="61">SUM(I226:I237)</f>
        <v>0</v>
      </c>
      <c r="J225" s="67">
        <f t="shared" si="61"/>
        <v>0</v>
      </c>
      <c r="K225" s="52" t="e">
        <f t="shared" si="56"/>
        <v>#DIV/0!</v>
      </c>
      <c r="L225" s="52" t="e">
        <f t="shared" si="57"/>
        <v>#DIV/0!</v>
      </c>
      <c r="M225" s="60">
        <f t="shared" si="58"/>
        <v>0</v>
      </c>
    </row>
    <row r="226" spans="1:13" ht="20.100000000000001" hidden="1" customHeight="1">
      <c r="A226" s="50"/>
      <c r="B226" s="65"/>
      <c r="C226" s="65"/>
      <c r="D226" s="65"/>
      <c r="E226" s="50"/>
      <c r="F226" s="50"/>
      <c r="G226" s="69" t="s">
        <v>1473</v>
      </c>
      <c r="H226" s="70"/>
      <c r="I226" s="70"/>
      <c r="J226" s="70"/>
      <c r="K226" s="52" t="e">
        <f t="shared" si="56"/>
        <v>#DIV/0!</v>
      </c>
      <c r="L226" s="52" t="e">
        <f t="shared" si="57"/>
        <v>#DIV/0!</v>
      </c>
      <c r="M226" s="60">
        <f t="shared" si="58"/>
        <v>0</v>
      </c>
    </row>
    <row r="227" spans="1:13" ht="20.100000000000001" hidden="1" customHeight="1">
      <c r="A227" s="50"/>
      <c r="B227" s="65"/>
      <c r="C227" s="65"/>
      <c r="D227" s="65"/>
      <c r="E227" s="50"/>
      <c r="F227" s="50"/>
      <c r="G227" s="69" t="s">
        <v>1474</v>
      </c>
      <c r="H227" s="70"/>
      <c r="I227" s="70"/>
      <c r="J227" s="70"/>
      <c r="K227" s="52" t="e">
        <f t="shared" si="56"/>
        <v>#DIV/0!</v>
      </c>
      <c r="L227" s="52" t="e">
        <f t="shared" si="57"/>
        <v>#DIV/0!</v>
      </c>
      <c r="M227" s="60">
        <f t="shared" si="58"/>
        <v>0</v>
      </c>
    </row>
    <row r="228" spans="1:13" ht="20.100000000000001" hidden="1" customHeight="1">
      <c r="A228" s="50"/>
      <c r="B228" s="65"/>
      <c r="C228" s="65"/>
      <c r="D228" s="65"/>
      <c r="E228" s="50"/>
      <c r="F228" s="50"/>
      <c r="G228" s="69" t="s">
        <v>1475</v>
      </c>
      <c r="H228" s="70"/>
      <c r="I228" s="70"/>
      <c r="J228" s="70"/>
      <c r="K228" s="52" t="e">
        <f t="shared" si="56"/>
        <v>#DIV/0!</v>
      </c>
      <c r="L228" s="52" t="e">
        <f t="shared" si="57"/>
        <v>#DIV/0!</v>
      </c>
      <c r="M228" s="60">
        <f t="shared" si="58"/>
        <v>0</v>
      </c>
    </row>
    <row r="229" spans="1:13" ht="20.100000000000001" hidden="1" customHeight="1">
      <c r="A229" s="50"/>
      <c r="B229" s="65"/>
      <c r="C229" s="65"/>
      <c r="D229" s="65"/>
      <c r="E229" s="50"/>
      <c r="F229" s="50"/>
      <c r="G229" s="69" t="s">
        <v>1476</v>
      </c>
      <c r="H229" s="70"/>
      <c r="I229" s="70"/>
      <c r="J229" s="70"/>
      <c r="K229" s="52" t="e">
        <f t="shared" si="56"/>
        <v>#DIV/0!</v>
      </c>
      <c r="L229" s="52" t="e">
        <f t="shared" si="57"/>
        <v>#DIV/0!</v>
      </c>
      <c r="M229" s="60">
        <f t="shared" si="58"/>
        <v>0</v>
      </c>
    </row>
    <row r="230" spans="1:13" ht="20.100000000000001" hidden="1" customHeight="1">
      <c r="A230" s="50"/>
      <c r="B230" s="65"/>
      <c r="C230" s="65"/>
      <c r="D230" s="65"/>
      <c r="E230" s="50"/>
      <c r="F230" s="50"/>
      <c r="G230" s="69" t="s">
        <v>1477</v>
      </c>
      <c r="H230" s="70"/>
      <c r="I230" s="70"/>
      <c r="J230" s="70"/>
      <c r="K230" s="52" t="e">
        <f t="shared" si="56"/>
        <v>#DIV/0!</v>
      </c>
      <c r="L230" s="52" t="e">
        <f t="shared" si="57"/>
        <v>#DIV/0!</v>
      </c>
      <c r="M230" s="60">
        <f t="shared" si="58"/>
        <v>0</v>
      </c>
    </row>
    <row r="231" spans="1:13" ht="20.100000000000001" hidden="1" customHeight="1">
      <c r="A231" s="50"/>
      <c r="B231" s="65"/>
      <c r="C231" s="65"/>
      <c r="D231" s="65"/>
      <c r="E231" s="50"/>
      <c r="F231" s="50"/>
      <c r="G231" s="69" t="s">
        <v>1478</v>
      </c>
      <c r="H231" s="70"/>
      <c r="I231" s="70"/>
      <c r="J231" s="70"/>
      <c r="K231" s="52" t="e">
        <f t="shared" si="56"/>
        <v>#DIV/0!</v>
      </c>
      <c r="L231" s="52" t="e">
        <f t="shared" si="57"/>
        <v>#DIV/0!</v>
      </c>
      <c r="M231" s="60">
        <f t="shared" si="58"/>
        <v>0</v>
      </c>
    </row>
    <row r="232" spans="1:13" ht="20.100000000000001" hidden="1" customHeight="1">
      <c r="A232" s="50"/>
      <c r="B232" s="65"/>
      <c r="C232" s="65"/>
      <c r="D232" s="65"/>
      <c r="E232" s="50"/>
      <c r="F232" s="50"/>
      <c r="G232" s="69" t="s">
        <v>1479</v>
      </c>
      <c r="H232" s="70"/>
      <c r="I232" s="70"/>
      <c r="J232" s="70"/>
      <c r="K232" s="52" t="e">
        <f t="shared" si="56"/>
        <v>#DIV/0!</v>
      </c>
      <c r="L232" s="52" t="e">
        <f t="shared" si="57"/>
        <v>#DIV/0!</v>
      </c>
      <c r="M232" s="60">
        <f t="shared" si="58"/>
        <v>0</v>
      </c>
    </row>
    <row r="233" spans="1:13" ht="20.100000000000001" hidden="1" customHeight="1">
      <c r="A233" s="50"/>
      <c r="B233" s="65"/>
      <c r="C233" s="65"/>
      <c r="D233" s="65"/>
      <c r="E233" s="50"/>
      <c r="F233" s="50"/>
      <c r="G233" s="69" t="s">
        <v>1480</v>
      </c>
      <c r="H233" s="70"/>
      <c r="I233" s="70"/>
      <c r="J233" s="70"/>
      <c r="K233" s="52" t="e">
        <f t="shared" si="56"/>
        <v>#DIV/0!</v>
      </c>
      <c r="L233" s="52" t="e">
        <f t="shared" si="57"/>
        <v>#DIV/0!</v>
      </c>
      <c r="M233" s="60">
        <f t="shared" si="58"/>
        <v>0</v>
      </c>
    </row>
    <row r="234" spans="1:13" ht="20.100000000000001" hidden="1" customHeight="1">
      <c r="A234" s="50"/>
      <c r="B234" s="65"/>
      <c r="C234" s="65"/>
      <c r="D234" s="65"/>
      <c r="E234" s="50"/>
      <c r="F234" s="50"/>
      <c r="G234" s="69" t="s">
        <v>1481</v>
      </c>
      <c r="H234" s="70"/>
      <c r="I234" s="70"/>
      <c r="J234" s="70"/>
      <c r="K234" s="52" t="e">
        <f t="shared" si="56"/>
        <v>#DIV/0!</v>
      </c>
      <c r="L234" s="52" t="e">
        <f t="shared" si="57"/>
        <v>#DIV/0!</v>
      </c>
      <c r="M234" s="60">
        <f t="shared" si="58"/>
        <v>0</v>
      </c>
    </row>
    <row r="235" spans="1:13" ht="20.100000000000001" hidden="1" customHeight="1">
      <c r="A235" s="50"/>
      <c r="B235" s="65"/>
      <c r="C235" s="65"/>
      <c r="D235" s="65"/>
      <c r="E235" s="50"/>
      <c r="F235" s="50"/>
      <c r="G235" s="69" t="s">
        <v>1482</v>
      </c>
      <c r="H235" s="70"/>
      <c r="I235" s="70"/>
      <c r="J235" s="70"/>
      <c r="K235" s="52" t="e">
        <f t="shared" si="56"/>
        <v>#DIV/0!</v>
      </c>
      <c r="L235" s="52" t="e">
        <f t="shared" si="57"/>
        <v>#DIV/0!</v>
      </c>
      <c r="M235" s="60">
        <f t="shared" si="58"/>
        <v>0</v>
      </c>
    </row>
    <row r="236" spans="1:13" ht="20.100000000000001" hidden="1" customHeight="1">
      <c r="A236" s="50"/>
      <c r="B236" s="65"/>
      <c r="C236" s="65"/>
      <c r="D236" s="65"/>
      <c r="E236" s="50"/>
      <c r="F236" s="50"/>
      <c r="G236" s="69" t="s">
        <v>1483</v>
      </c>
      <c r="H236" s="70"/>
      <c r="I236" s="70"/>
      <c r="J236" s="70"/>
      <c r="K236" s="52" t="e">
        <f t="shared" si="56"/>
        <v>#DIV/0!</v>
      </c>
      <c r="L236" s="52" t="e">
        <f t="shared" si="57"/>
        <v>#DIV/0!</v>
      </c>
      <c r="M236" s="60">
        <f t="shared" si="58"/>
        <v>0</v>
      </c>
    </row>
    <row r="237" spans="1:13" ht="20.100000000000001" hidden="1" customHeight="1">
      <c r="A237" s="50"/>
      <c r="B237" s="65"/>
      <c r="C237" s="65"/>
      <c r="D237" s="65"/>
      <c r="E237" s="50"/>
      <c r="F237" s="50"/>
      <c r="G237" s="69" t="s">
        <v>1484</v>
      </c>
      <c r="H237" s="70"/>
      <c r="I237" s="70"/>
      <c r="J237" s="70"/>
      <c r="K237" s="52" t="e">
        <f t="shared" si="56"/>
        <v>#DIV/0!</v>
      </c>
      <c r="L237" s="52" t="e">
        <f t="shared" si="57"/>
        <v>#DIV/0!</v>
      </c>
      <c r="M237" s="60">
        <f t="shared" si="58"/>
        <v>0</v>
      </c>
    </row>
    <row r="238" spans="1:13" ht="20.100000000000001" hidden="1" customHeight="1">
      <c r="A238" s="50"/>
      <c r="B238" s="65"/>
      <c r="C238" s="65"/>
      <c r="D238" s="65"/>
      <c r="E238" s="50"/>
      <c r="F238" s="50"/>
      <c r="G238" s="68" t="s">
        <v>1485</v>
      </c>
      <c r="H238" s="67">
        <f>SUM(H239:H244)</f>
        <v>0</v>
      </c>
      <c r="I238" s="67">
        <f t="shared" ref="I238:J238" si="62">SUM(I239:I244)</f>
        <v>0</v>
      </c>
      <c r="J238" s="67">
        <f t="shared" si="62"/>
        <v>0</v>
      </c>
      <c r="K238" s="52" t="e">
        <f t="shared" si="56"/>
        <v>#DIV/0!</v>
      </c>
      <c r="L238" s="52" t="e">
        <f t="shared" si="57"/>
        <v>#DIV/0!</v>
      </c>
      <c r="M238" s="60">
        <f t="shared" si="58"/>
        <v>0</v>
      </c>
    </row>
    <row r="239" spans="1:13" ht="20.100000000000001" hidden="1" customHeight="1">
      <c r="A239" s="50"/>
      <c r="B239" s="65"/>
      <c r="C239" s="65"/>
      <c r="D239" s="65"/>
      <c r="E239" s="50"/>
      <c r="F239" s="50"/>
      <c r="G239" s="69" t="s">
        <v>800</v>
      </c>
      <c r="H239" s="70"/>
      <c r="I239" s="70"/>
      <c r="J239" s="70"/>
      <c r="K239" s="52" t="e">
        <f t="shared" si="56"/>
        <v>#DIV/0!</v>
      </c>
      <c r="L239" s="52" t="e">
        <f t="shared" si="57"/>
        <v>#DIV/0!</v>
      </c>
      <c r="M239" s="60">
        <f t="shared" si="58"/>
        <v>0</v>
      </c>
    </row>
    <row r="240" spans="1:13" ht="20.100000000000001" hidden="1" customHeight="1">
      <c r="A240" s="50"/>
      <c r="B240" s="65"/>
      <c r="C240" s="65"/>
      <c r="D240" s="65"/>
      <c r="E240" s="50"/>
      <c r="F240" s="50"/>
      <c r="G240" s="69" t="s">
        <v>845</v>
      </c>
      <c r="H240" s="70"/>
      <c r="I240" s="70"/>
      <c r="J240" s="70"/>
      <c r="K240" s="52" t="e">
        <f t="shared" si="56"/>
        <v>#DIV/0!</v>
      </c>
      <c r="L240" s="52" t="e">
        <f t="shared" si="57"/>
        <v>#DIV/0!</v>
      </c>
      <c r="M240" s="60">
        <f t="shared" si="58"/>
        <v>0</v>
      </c>
    </row>
    <row r="241" spans="1:13" ht="20.100000000000001" hidden="1" customHeight="1">
      <c r="A241" s="50"/>
      <c r="B241" s="65"/>
      <c r="C241" s="65"/>
      <c r="D241" s="65"/>
      <c r="E241" s="50"/>
      <c r="F241" s="50"/>
      <c r="G241" s="69" t="s">
        <v>1486</v>
      </c>
      <c r="H241" s="70"/>
      <c r="I241" s="70"/>
      <c r="J241" s="70"/>
      <c r="K241" s="52" t="e">
        <f t="shared" si="56"/>
        <v>#DIV/0!</v>
      </c>
      <c r="L241" s="52" t="e">
        <f t="shared" si="57"/>
        <v>#DIV/0!</v>
      </c>
      <c r="M241" s="60">
        <f t="shared" si="58"/>
        <v>0</v>
      </c>
    </row>
    <row r="242" spans="1:13" ht="20.100000000000001" hidden="1" customHeight="1">
      <c r="A242" s="50"/>
      <c r="B242" s="65"/>
      <c r="C242" s="65"/>
      <c r="D242" s="65"/>
      <c r="E242" s="50"/>
      <c r="F242" s="50"/>
      <c r="G242" s="69" t="s">
        <v>1487</v>
      </c>
      <c r="H242" s="70"/>
      <c r="I242" s="70"/>
      <c r="J242" s="70"/>
      <c r="K242" s="52" t="e">
        <f t="shared" si="56"/>
        <v>#DIV/0!</v>
      </c>
      <c r="L242" s="52" t="e">
        <f t="shared" si="57"/>
        <v>#DIV/0!</v>
      </c>
      <c r="M242" s="60">
        <f t="shared" si="58"/>
        <v>0</v>
      </c>
    </row>
    <row r="243" spans="1:13" ht="20.100000000000001" hidden="1" customHeight="1">
      <c r="A243" s="50"/>
      <c r="B243" s="65"/>
      <c r="C243" s="65"/>
      <c r="D243" s="65"/>
      <c r="E243" s="50"/>
      <c r="F243" s="50"/>
      <c r="G243" s="69" t="s">
        <v>1488</v>
      </c>
      <c r="H243" s="70"/>
      <c r="I243" s="70"/>
      <c r="J243" s="70"/>
      <c r="K243" s="52" t="e">
        <f t="shared" si="56"/>
        <v>#DIV/0!</v>
      </c>
      <c r="L243" s="52" t="e">
        <f t="shared" si="57"/>
        <v>#DIV/0!</v>
      </c>
      <c r="M243" s="60">
        <f t="shared" si="58"/>
        <v>0</v>
      </c>
    </row>
    <row r="244" spans="1:13" ht="20.100000000000001" hidden="1" customHeight="1">
      <c r="A244" s="50"/>
      <c r="B244" s="65"/>
      <c r="C244" s="65"/>
      <c r="D244" s="65"/>
      <c r="E244" s="50"/>
      <c r="F244" s="50"/>
      <c r="G244" s="69" t="s">
        <v>1489</v>
      </c>
      <c r="H244" s="70"/>
      <c r="I244" s="70"/>
      <c r="J244" s="70"/>
      <c r="K244" s="52" t="e">
        <f t="shared" si="56"/>
        <v>#DIV/0!</v>
      </c>
      <c r="L244" s="52" t="e">
        <f t="shared" si="57"/>
        <v>#DIV/0!</v>
      </c>
      <c r="M244" s="60">
        <f t="shared" si="58"/>
        <v>0</v>
      </c>
    </row>
    <row r="245" spans="1:13" ht="20.100000000000001" hidden="1" customHeight="1">
      <c r="A245" s="50"/>
      <c r="B245" s="65"/>
      <c r="C245" s="65"/>
      <c r="D245" s="65"/>
      <c r="E245" s="50"/>
      <c r="F245" s="50"/>
      <c r="G245" s="54"/>
      <c r="H245" s="70"/>
      <c r="I245" s="70"/>
      <c r="J245" s="70"/>
      <c r="K245" s="54"/>
      <c r="L245" s="54"/>
      <c r="M245" s="60">
        <f t="shared" si="58"/>
        <v>0</v>
      </c>
    </row>
    <row r="246" spans="1:13" ht="20.100000000000001" hidden="1" customHeight="1">
      <c r="A246" s="50"/>
      <c r="B246" s="65"/>
      <c r="C246" s="65"/>
      <c r="D246" s="65"/>
      <c r="E246" s="50"/>
      <c r="F246" s="50"/>
      <c r="G246" s="69"/>
      <c r="H246" s="70"/>
      <c r="I246" s="70"/>
      <c r="J246" s="70"/>
      <c r="K246" s="54"/>
      <c r="L246" s="54"/>
      <c r="M246" s="60">
        <f t="shared" si="58"/>
        <v>0</v>
      </c>
    </row>
    <row r="247" spans="1:13" ht="20.100000000000001" hidden="1" customHeight="1">
      <c r="A247" s="50"/>
      <c r="B247" s="65"/>
      <c r="C247" s="65"/>
      <c r="D247" s="65"/>
      <c r="E247" s="50"/>
      <c r="F247" s="50"/>
      <c r="G247" s="69"/>
      <c r="H247" s="70"/>
      <c r="I247" s="70"/>
      <c r="J247" s="70"/>
      <c r="K247" s="54"/>
      <c r="L247" s="54"/>
      <c r="M247" s="60">
        <f t="shared" si="58"/>
        <v>0</v>
      </c>
    </row>
    <row r="248" spans="1:13" ht="20.100000000000001" hidden="1" customHeight="1">
      <c r="A248" s="50"/>
      <c r="B248" s="65"/>
      <c r="C248" s="65"/>
      <c r="D248" s="65"/>
      <c r="E248" s="50"/>
      <c r="F248" s="50"/>
      <c r="G248" s="69"/>
      <c r="H248" s="70"/>
      <c r="I248" s="70"/>
      <c r="J248" s="70"/>
      <c r="K248" s="54"/>
      <c r="L248" s="54"/>
      <c r="M248" s="60">
        <f t="shared" si="58"/>
        <v>0</v>
      </c>
    </row>
    <row r="249" spans="1:13" ht="20.100000000000001" hidden="1" customHeight="1">
      <c r="A249" s="50"/>
      <c r="B249" s="65"/>
      <c r="C249" s="65"/>
      <c r="D249" s="65"/>
      <c r="E249" s="50"/>
      <c r="F249" s="50"/>
      <c r="G249" s="72"/>
      <c r="H249" s="70"/>
      <c r="I249" s="70"/>
      <c r="J249" s="70"/>
      <c r="K249" s="54"/>
      <c r="L249" s="54"/>
      <c r="M249" s="60">
        <f t="shared" si="58"/>
        <v>0</v>
      </c>
    </row>
    <row r="250" spans="1:13" ht="20.100000000000001" hidden="1" customHeight="1">
      <c r="A250" s="50"/>
      <c r="B250" s="65"/>
      <c r="C250" s="65"/>
      <c r="D250" s="65"/>
      <c r="E250" s="50"/>
      <c r="F250" s="50"/>
      <c r="G250" s="72"/>
      <c r="H250" s="70"/>
      <c r="I250" s="70"/>
      <c r="J250" s="70"/>
      <c r="K250" s="54"/>
      <c r="L250" s="54"/>
      <c r="M250" s="60">
        <f t="shared" si="58"/>
        <v>0</v>
      </c>
    </row>
    <row r="251" spans="1:13" ht="20.100000000000001" customHeight="1">
      <c r="A251" s="80" t="s">
        <v>40</v>
      </c>
      <c r="B251" s="81">
        <f>B7+B8+B9+B10+B11+B12+B18+B19+B22+B23+B24++B26+B27+B33+B34</f>
        <v>55000</v>
      </c>
      <c r="C251" s="81">
        <f t="shared" ref="C251:D251" si="63">C7+C8+C9+C10+C11+C12+C18+C19+C22+C23+C24++C26+C27+C33+C34</f>
        <v>21134</v>
      </c>
      <c r="D251" s="81">
        <f t="shared" si="63"/>
        <v>50000</v>
      </c>
      <c r="E251" s="52">
        <f t="shared" ref="E251:E258" si="64">D251/B251</f>
        <v>0.90909090909090895</v>
      </c>
      <c r="F251" s="52">
        <f t="shared" ref="F251:F259" si="65">D251/C251</f>
        <v>2.3658559666887502</v>
      </c>
      <c r="G251" s="80" t="s">
        <v>998</v>
      </c>
      <c r="H251" s="67">
        <f>H7+H23+H35+H46+H104+H120+H163+H167+H192+H208+H224</f>
        <v>55296</v>
      </c>
      <c r="I251" s="67">
        <f t="shared" ref="I251:J251" si="66">I7+I23+I35+I46+I104+I120+I163+I167+I192+I208+I224</f>
        <v>31534</v>
      </c>
      <c r="J251" s="67">
        <f t="shared" si="66"/>
        <v>47224</v>
      </c>
      <c r="K251" s="52">
        <f>J251/H251</f>
        <v>0.85402199074074103</v>
      </c>
      <c r="L251" s="52">
        <f t="shared" ref="L251:L258" si="67">J251/I251</f>
        <v>1.4975581911587501</v>
      </c>
      <c r="M251" s="60">
        <f t="shared" si="58"/>
        <v>260188</v>
      </c>
    </row>
    <row r="252" spans="1:13" ht="20.100000000000001" customHeight="1">
      <c r="A252" s="82" t="s">
        <v>1005</v>
      </c>
      <c r="B252" s="81">
        <f>B253+B254+B255+B256+B258+B259</f>
        <v>296</v>
      </c>
      <c r="C252" s="81">
        <f t="shared" ref="C252:D252" si="68">C253+C254+C255+C256+C258+C259</f>
        <v>10799</v>
      </c>
      <c r="D252" s="81">
        <f t="shared" si="68"/>
        <v>412</v>
      </c>
      <c r="E252" s="52">
        <f t="shared" si="64"/>
        <v>1.3918918918918901</v>
      </c>
      <c r="F252" s="52">
        <f t="shared" si="65"/>
        <v>3.8151680711177E-2</v>
      </c>
      <c r="G252" s="82" t="s">
        <v>1006</v>
      </c>
      <c r="H252" s="67">
        <f>H253+H254+H255+H256+H257+H258</f>
        <v>0</v>
      </c>
      <c r="I252" s="67">
        <f t="shared" ref="I252:J252" si="69">I253+I254+I255+I256+I257+I258</f>
        <v>399</v>
      </c>
      <c r="J252" s="67">
        <f t="shared" si="69"/>
        <v>3188</v>
      </c>
      <c r="K252" s="52"/>
      <c r="L252" s="52">
        <f t="shared" si="67"/>
        <v>7.9899749373433604</v>
      </c>
      <c r="M252" s="60">
        <f t="shared" si="58"/>
        <v>15094</v>
      </c>
    </row>
    <row r="253" spans="1:13" ht="20.100000000000001" customHeight="1">
      <c r="A253" s="54" t="s">
        <v>1490</v>
      </c>
      <c r="B253" s="54"/>
      <c r="C253" s="54">
        <v>503</v>
      </c>
      <c r="D253" s="54">
        <v>32</v>
      </c>
      <c r="E253" s="52"/>
      <c r="F253" s="52">
        <f t="shared" si="65"/>
        <v>6.3618290258449298E-2</v>
      </c>
      <c r="G253" s="54" t="s">
        <v>1491</v>
      </c>
      <c r="H253" s="54"/>
      <c r="I253" s="54"/>
      <c r="J253" s="54"/>
      <c r="K253" s="52"/>
      <c r="L253" s="52"/>
      <c r="M253" s="60">
        <f t="shared" si="58"/>
        <v>535</v>
      </c>
    </row>
    <row r="254" spans="1:13" ht="20.100000000000001" customHeight="1">
      <c r="A254" s="54" t="s">
        <v>1492</v>
      </c>
      <c r="B254" s="54"/>
      <c r="C254" s="54"/>
      <c r="D254" s="54"/>
      <c r="E254" s="52"/>
      <c r="F254" s="52"/>
      <c r="G254" s="54" t="s">
        <v>1493</v>
      </c>
      <c r="H254" s="54"/>
      <c r="I254" s="54">
        <v>1</v>
      </c>
      <c r="J254" s="54"/>
      <c r="K254" s="52"/>
      <c r="L254" s="52">
        <f t="shared" si="67"/>
        <v>0</v>
      </c>
      <c r="M254" s="60">
        <f t="shared" si="58"/>
        <v>1</v>
      </c>
    </row>
    <row r="255" spans="1:13" ht="20.100000000000001" customHeight="1">
      <c r="A255" s="54" t="s">
        <v>1080</v>
      </c>
      <c r="B255" s="54">
        <v>296</v>
      </c>
      <c r="C255" s="54">
        <v>296</v>
      </c>
      <c r="D255" s="54">
        <v>380</v>
      </c>
      <c r="E255" s="52">
        <f t="shared" si="64"/>
        <v>1.28378378378378</v>
      </c>
      <c r="F255" s="52">
        <f t="shared" si="65"/>
        <v>1.28378378378378</v>
      </c>
      <c r="G255" s="54" t="s">
        <v>1085</v>
      </c>
      <c r="H255" s="54"/>
      <c r="I255" s="54">
        <v>18</v>
      </c>
      <c r="J255" s="54">
        <v>3015</v>
      </c>
      <c r="K255" s="52"/>
      <c r="L255" s="52">
        <f t="shared" si="67"/>
        <v>167.5</v>
      </c>
      <c r="M255" s="60">
        <f t="shared" si="58"/>
        <v>4005</v>
      </c>
    </row>
    <row r="256" spans="1:13" ht="20.100000000000001" customHeight="1">
      <c r="A256" s="54" t="s">
        <v>1081</v>
      </c>
      <c r="B256" s="54"/>
      <c r="C256" s="54"/>
      <c r="D256" s="54"/>
      <c r="E256" s="52"/>
      <c r="F256" s="52"/>
      <c r="G256" s="54" t="s">
        <v>1494</v>
      </c>
      <c r="H256" s="54"/>
      <c r="I256" s="54">
        <v>380</v>
      </c>
      <c r="J256" s="54"/>
      <c r="K256" s="52"/>
      <c r="L256" s="52">
        <f t="shared" si="67"/>
        <v>0</v>
      </c>
      <c r="M256" s="60">
        <f t="shared" si="58"/>
        <v>380</v>
      </c>
    </row>
    <row r="257" spans="1:13" ht="20.100000000000001" customHeight="1">
      <c r="A257" s="54" t="s">
        <v>1495</v>
      </c>
      <c r="B257" s="54"/>
      <c r="C257" s="54"/>
      <c r="D257" s="54"/>
      <c r="E257" s="52"/>
      <c r="F257" s="52"/>
      <c r="G257" s="83" t="s">
        <v>1496</v>
      </c>
      <c r="H257" s="54"/>
      <c r="I257" s="54"/>
      <c r="J257" s="54">
        <v>173</v>
      </c>
      <c r="K257" s="52"/>
      <c r="L257" s="52"/>
      <c r="M257" s="60">
        <f t="shared" si="58"/>
        <v>173</v>
      </c>
    </row>
    <row r="258" spans="1:13" ht="20.100000000000001" hidden="1" customHeight="1">
      <c r="A258" s="83" t="s">
        <v>1497</v>
      </c>
      <c r="B258" s="83"/>
      <c r="C258" s="54"/>
      <c r="D258" s="54"/>
      <c r="E258" s="52" t="e">
        <f t="shared" si="64"/>
        <v>#DIV/0!</v>
      </c>
      <c r="F258" s="52" t="e">
        <f t="shared" si="65"/>
        <v>#DIV/0!</v>
      </c>
      <c r="G258" s="83" t="s">
        <v>1498</v>
      </c>
      <c r="H258" s="54"/>
      <c r="I258" s="54"/>
      <c r="J258" s="54"/>
      <c r="K258" s="52" t="e">
        <f>J258/H258</f>
        <v>#DIV/0!</v>
      </c>
      <c r="L258" s="52" t="e">
        <f t="shared" si="67"/>
        <v>#DIV/0!</v>
      </c>
      <c r="M258" s="60">
        <f t="shared" si="58"/>
        <v>0</v>
      </c>
    </row>
    <row r="259" spans="1:13" ht="20.100000000000001" customHeight="1">
      <c r="A259" s="83" t="s">
        <v>1499</v>
      </c>
      <c r="B259" s="83"/>
      <c r="C259" s="54">
        <v>10000</v>
      </c>
      <c r="D259" s="54"/>
      <c r="E259" s="52"/>
      <c r="F259" s="52">
        <f t="shared" si="65"/>
        <v>0</v>
      </c>
      <c r="G259" s="83"/>
      <c r="H259" s="70"/>
      <c r="I259" s="70"/>
      <c r="J259" s="70"/>
      <c r="K259" s="54"/>
      <c r="L259" s="54"/>
      <c r="M259" s="60">
        <f t="shared" si="58"/>
        <v>10000</v>
      </c>
    </row>
    <row r="260" spans="1:13" ht="20.100000000000001" hidden="1" customHeight="1">
      <c r="A260" s="83"/>
      <c r="B260" s="84"/>
      <c r="C260" s="84"/>
      <c r="D260" s="84"/>
      <c r="E260" s="83"/>
      <c r="F260" s="83"/>
      <c r="G260" s="83"/>
      <c r="H260" s="70"/>
      <c r="I260" s="70"/>
      <c r="J260" s="70"/>
      <c r="K260" s="54"/>
      <c r="L260" s="54"/>
      <c r="M260" s="60">
        <f t="shared" si="58"/>
        <v>0</v>
      </c>
    </row>
    <row r="261" spans="1:13" ht="20.100000000000001" hidden="1" customHeight="1">
      <c r="A261" s="83"/>
      <c r="B261" s="84"/>
      <c r="C261" s="84"/>
      <c r="D261" s="84"/>
      <c r="E261" s="83"/>
      <c r="F261" s="83"/>
      <c r="G261" s="83"/>
      <c r="H261" s="70"/>
      <c r="I261" s="70"/>
      <c r="J261" s="70"/>
      <c r="K261" s="54"/>
      <c r="L261" s="54"/>
      <c r="M261" s="60">
        <f t="shared" si="58"/>
        <v>0</v>
      </c>
    </row>
    <row r="262" spans="1:13" ht="15.75" hidden="1" customHeight="1">
      <c r="A262" s="83"/>
      <c r="B262" s="84"/>
      <c r="C262" s="84"/>
      <c r="D262" s="84"/>
      <c r="E262" s="83"/>
      <c r="F262" s="83"/>
      <c r="G262" s="83"/>
      <c r="H262" s="70"/>
      <c r="I262" s="70"/>
      <c r="J262" s="70"/>
      <c r="K262" s="54"/>
      <c r="L262" s="54"/>
      <c r="M262" s="60">
        <f t="shared" si="58"/>
        <v>0</v>
      </c>
    </row>
    <row r="263" spans="1:13" ht="20.100000000000001" hidden="1" customHeight="1">
      <c r="A263" s="83"/>
      <c r="B263" s="84"/>
      <c r="C263" s="84"/>
      <c r="D263" s="84"/>
      <c r="E263" s="83"/>
      <c r="F263" s="83"/>
      <c r="G263" s="83"/>
      <c r="H263" s="70"/>
      <c r="I263" s="70"/>
      <c r="J263" s="70"/>
      <c r="K263" s="54"/>
      <c r="L263" s="54"/>
      <c r="M263" s="60">
        <f t="shared" si="58"/>
        <v>0</v>
      </c>
    </row>
    <row r="264" spans="1:13" ht="20.100000000000001" customHeight="1">
      <c r="A264" s="80" t="s">
        <v>1102</v>
      </c>
      <c r="B264" s="81">
        <f>B251+B252</f>
        <v>55296</v>
      </c>
      <c r="C264" s="81">
        <f t="shared" ref="C264:D264" si="70">C251+C252</f>
        <v>31933</v>
      </c>
      <c r="D264" s="81">
        <f t="shared" si="70"/>
        <v>50412</v>
      </c>
      <c r="E264" s="52">
        <f>D264/B264</f>
        <v>0.91167534722222199</v>
      </c>
      <c r="F264" s="52">
        <f>D264/C264</f>
        <v>1.5786803620079499</v>
      </c>
      <c r="G264" s="80" t="s">
        <v>1103</v>
      </c>
      <c r="H264" s="81">
        <f>H251+H252</f>
        <v>55296</v>
      </c>
      <c r="I264" s="81">
        <f t="shared" ref="I264:J264" si="71">I251+I252</f>
        <v>31933</v>
      </c>
      <c r="J264" s="81">
        <f t="shared" si="71"/>
        <v>50412</v>
      </c>
      <c r="K264" s="52">
        <f>J264/H264</f>
        <v>0.91167534722222199</v>
      </c>
      <c r="L264" s="52">
        <f>J264/I264</f>
        <v>1.5786803620079499</v>
      </c>
      <c r="M264" s="60">
        <f>B264+C264+D264+H264+I264+J264</f>
        <v>275282</v>
      </c>
    </row>
    <row r="265" spans="1:13" ht="20.100000000000001" customHeight="1"/>
    <row r="266" spans="1:13" ht="20.100000000000001" customHeight="1"/>
    <row r="267" spans="1:13" ht="20.100000000000001" customHeight="1"/>
    <row r="268" spans="1:13" ht="20.100000000000001" customHeight="1"/>
    <row r="269" spans="1:13" ht="20.100000000000001" customHeight="1"/>
    <row r="270" spans="1:13" ht="20.100000000000001" customHeight="1"/>
    <row r="271" spans="1:13" ht="20.100000000000001" customHeight="1"/>
    <row r="272" spans="1:13" ht="20.100000000000001" customHeight="1"/>
    <row r="273" ht="20.100000000000001" customHeight="1"/>
    <row r="274" ht="20.100000000000001" customHeight="1"/>
    <row r="275" ht="20.100000000000001" customHeight="1"/>
    <row r="276" ht="20.100000000000001" customHeight="1"/>
    <row r="277" ht="20.100000000000001" customHeight="1"/>
    <row r="278" ht="20.100000000000001" customHeight="1"/>
    <row r="279" ht="20.100000000000001" customHeight="1"/>
    <row r="280" ht="20.100000000000001" customHeight="1"/>
    <row r="281" ht="20.100000000000001" customHeight="1"/>
    <row r="282" ht="20.100000000000001" customHeight="1"/>
    <row r="283" ht="20.100000000000001" customHeight="1"/>
    <row r="284" ht="20.100000000000001" customHeight="1"/>
    <row r="285" ht="20.100000000000001" customHeight="1"/>
    <row r="286" ht="20.100000000000001" customHeight="1"/>
    <row r="287" ht="20.100000000000001" customHeight="1"/>
    <row r="288" ht="20.100000000000001" customHeight="1"/>
    <row r="289" ht="20.100000000000001" customHeight="1"/>
    <row r="290" ht="20.100000000000001" customHeight="1"/>
    <row r="291" ht="20.100000000000001" customHeight="1"/>
    <row r="292" ht="20.100000000000001" customHeight="1"/>
    <row r="293" ht="20.100000000000001" customHeight="1"/>
    <row r="294" ht="20.100000000000001" customHeight="1"/>
    <row r="295" ht="20.100000000000001" customHeight="1"/>
    <row r="296" ht="20.100000000000001" customHeight="1"/>
    <row r="297" ht="20.100000000000001" customHeight="1"/>
    <row r="298" ht="20.100000000000001" customHeight="1"/>
    <row r="299" ht="20.100000000000001" customHeight="1"/>
    <row r="300" ht="20.100000000000001" customHeight="1"/>
    <row r="301" ht="20.100000000000001" customHeight="1"/>
    <row r="302" ht="20.100000000000001" customHeight="1"/>
    <row r="303" ht="20.100000000000001" customHeight="1"/>
    <row r="304" ht="20.100000000000001" customHeight="1"/>
    <row r="305" ht="20.100000000000001" customHeight="1"/>
    <row r="306" ht="20.100000000000001" customHeight="1"/>
    <row r="307" ht="20.100000000000001" customHeight="1"/>
    <row r="308" ht="20.100000000000001" customHeight="1"/>
    <row r="309" ht="20.100000000000001" customHeight="1"/>
    <row r="310" ht="20.100000000000001" customHeight="1"/>
    <row r="311" ht="20.100000000000001" customHeight="1"/>
    <row r="312" ht="20.100000000000001" customHeight="1"/>
    <row r="313" ht="20.100000000000001" customHeight="1"/>
    <row r="314" ht="20.100000000000001" customHeight="1"/>
    <row r="315" ht="20.100000000000001" customHeight="1"/>
    <row r="316" ht="20.100000000000001" customHeight="1"/>
    <row r="317" ht="20.100000000000001" customHeight="1"/>
  </sheetData>
  <autoFilter ref="A6:M264">
    <filterColumn colId="12">
      <filters>
        <filter val="1"/>
        <filter val="10"/>
        <filter val="100"/>
        <filter val="10000"/>
        <filter val="-1061"/>
        <filter val="1067"/>
        <filter val="108804"/>
        <filter val="11067"/>
        <filter val="110826"/>
        <filter val="111451"/>
        <filter val="11395"/>
        <filter val="1142"/>
        <filter val="13639"/>
        <filter val="15094"/>
        <filter val="1553"/>
        <filter val="16411"/>
        <filter val="1669"/>
        <filter val="173"/>
        <filter val="20"/>
        <filter val="2284"/>
        <filter val="260188"/>
        <filter val="275282"/>
        <filter val="28853"/>
        <filter val="303"/>
        <filter val="33903"/>
        <filter val="380"/>
        <filter val="4005"/>
        <filter val="402"/>
        <filter val="41"/>
        <filter val="500"/>
        <filter val="5037"/>
        <filter val="535"/>
        <filter val="575"/>
        <filter val="625"/>
        <filter val="6878"/>
        <filter val="69"/>
        <filter val="7567"/>
        <filter val="8602"/>
        <filter val="90"/>
        <filter val="905"/>
        <filter val="9598"/>
        <filter val="96143"/>
      </filters>
    </filterColumn>
    <extLst/>
  </autoFilter>
  <mergeCells count="11">
    <mergeCell ref="A2:L2"/>
    <mergeCell ref="A4:F4"/>
    <mergeCell ref="G4:L4"/>
    <mergeCell ref="D5:F5"/>
    <mergeCell ref="J5:L5"/>
    <mergeCell ref="A5:A6"/>
    <mergeCell ref="B5:B6"/>
    <mergeCell ref="C5:C6"/>
    <mergeCell ref="G5:G6"/>
    <mergeCell ref="H5:H6"/>
    <mergeCell ref="I5:I6"/>
  </mergeCells>
  <phoneticPr fontId="14" type="noConversion"/>
  <printOptions horizontalCentered="1"/>
  <pageMargins left="0.468055555555556" right="0.468055555555556" top="0.59027777777777801" bottom="0.468055555555556" header="0.31041666666666701" footer="0.31041666666666701"/>
  <pageSetup paperSize="9" scale="64" fitToHeight="0" orientation="landscape"/>
</worksheet>
</file>

<file path=xl/worksheets/sheet12.xml><?xml version="1.0" encoding="utf-8"?>
<worksheet xmlns="http://schemas.openxmlformats.org/spreadsheetml/2006/main" xmlns:r="http://schemas.openxmlformats.org/officeDocument/2006/relationships">
  <sheetPr>
    <pageSetUpPr fitToPage="1"/>
  </sheetPr>
  <dimension ref="A1:H27"/>
  <sheetViews>
    <sheetView workbookViewId="0">
      <selection activeCell="E6" sqref="E6:F19 E23:F23"/>
    </sheetView>
  </sheetViews>
  <sheetFormatPr defaultColWidth="9" defaultRowHeight="13.5"/>
  <cols>
    <col min="1" max="1" width="45.75" style="41" customWidth="1"/>
    <col min="2" max="6" width="13.5" style="42" customWidth="1"/>
    <col min="7" max="7" width="21.875" style="43" customWidth="1"/>
    <col min="8" max="16384" width="9" style="41"/>
  </cols>
  <sheetData>
    <row r="1" spans="1:8" ht="14.25">
      <c r="A1" s="44" t="s">
        <v>1500</v>
      </c>
    </row>
    <row r="2" spans="1:8" s="40" customFormat="1" ht="22.5">
      <c r="A2" s="251" t="s">
        <v>1501</v>
      </c>
      <c r="B2" s="252"/>
      <c r="C2" s="252"/>
      <c r="D2" s="252"/>
      <c r="E2" s="252"/>
      <c r="F2" s="252"/>
      <c r="G2" s="45"/>
    </row>
    <row r="3" spans="1:8">
      <c r="A3" s="43" t="s">
        <v>39</v>
      </c>
      <c r="B3" s="46"/>
      <c r="C3" s="46"/>
      <c r="D3" s="46"/>
      <c r="E3" s="46"/>
      <c r="F3" s="47" t="s">
        <v>3</v>
      </c>
    </row>
    <row r="4" spans="1:8" ht="33" customHeight="1">
      <c r="A4" s="272" t="s">
        <v>4</v>
      </c>
      <c r="B4" s="272" t="s">
        <v>5</v>
      </c>
      <c r="C4" s="272" t="s">
        <v>6</v>
      </c>
      <c r="D4" s="272" t="s">
        <v>7</v>
      </c>
      <c r="E4" s="272"/>
      <c r="F4" s="272"/>
    </row>
    <row r="5" spans="1:8" ht="45.75" customHeight="1">
      <c r="A5" s="272"/>
      <c r="B5" s="272"/>
      <c r="C5" s="272"/>
      <c r="D5" s="48" t="s">
        <v>10</v>
      </c>
      <c r="E5" s="49" t="s">
        <v>11</v>
      </c>
      <c r="F5" s="49" t="s">
        <v>12</v>
      </c>
    </row>
    <row r="6" spans="1:8" ht="20.100000000000001" customHeight="1">
      <c r="A6" s="50" t="s">
        <v>1258</v>
      </c>
      <c r="B6" s="51"/>
      <c r="C6" s="51"/>
      <c r="D6" s="51"/>
      <c r="E6" s="52"/>
      <c r="F6" s="52"/>
    </row>
    <row r="7" spans="1:8" ht="20.100000000000001" customHeight="1">
      <c r="A7" s="50" t="s">
        <v>1260</v>
      </c>
      <c r="B7" s="51"/>
      <c r="C7" s="51"/>
      <c r="D7" s="51"/>
      <c r="E7" s="52"/>
      <c r="F7" s="52"/>
    </row>
    <row r="8" spans="1:8" ht="20.100000000000001" customHeight="1">
      <c r="A8" s="50" t="s">
        <v>1262</v>
      </c>
      <c r="B8" s="51"/>
      <c r="C8" s="51"/>
      <c r="D8" s="51"/>
      <c r="E8" s="52"/>
      <c r="F8" s="52"/>
    </row>
    <row r="9" spans="1:8" ht="20.100000000000001" customHeight="1">
      <c r="A9" s="50" t="s">
        <v>1264</v>
      </c>
      <c r="B9" s="51"/>
      <c r="C9" s="51"/>
      <c r="D9" s="51"/>
      <c r="E9" s="52"/>
      <c r="F9" s="52"/>
    </row>
    <row r="10" spans="1:8" ht="20.100000000000001" customHeight="1">
      <c r="A10" s="50" t="s">
        <v>1266</v>
      </c>
      <c r="B10" s="51"/>
      <c r="C10" s="51"/>
      <c r="D10" s="51"/>
      <c r="E10" s="52"/>
      <c r="F10" s="52"/>
    </row>
    <row r="11" spans="1:8" ht="20.100000000000001" customHeight="1">
      <c r="A11" s="50" t="s">
        <v>1268</v>
      </c>
      <c r="B11" s="51"/>
      <c r="C11" s="51"/>
      <c r="D11" s="51"/>
      <c r="E11" s="52"/>
      <c r="F11" s="52"/>
    </row>
    <row r="12" spans="1:8" ht="20.100000000000001" customHeight="1">
      <c r="A12" s="50" t="s">
        <v>1280</v>
      </c>
      <c r="B12" s="51"/>
      <c r="C12" s="51"/>
      <c r="D12" s="51"/>
      <c r="E12" s="52"/>
      <c r="F12" s="52"/>
    </row>
    <row r="13" spans="1:8" ht="20.100000000000001" customHeight="1">
      <c r="A13" s="50" t="s">
        <v>1282</v>
      </c>
      <c r="B13" s="51"/>
      <c r="C13" s="51"/>
      <c r="D13" s="51"/>
      <c r="E13" s="52"/>
      <c r="F13" s="52"/>
    </row>
    <row r="14" spans="1:8" ht="20.100000000000001" customHeight="1">
      <c r="A14" s="50" t="s">
        <v>1288</v>
      </c>
      <c r="B14" s="51"/>
      <c r="C14" s="51"/>
      <c r="D14" s="51"/>
      <c r="E14" s="52"/>
      <c r="F14" s="52"/>
    </row>
    <row r="15" spans="1:8" ht="20.100000000000001" customHeight="1">
      <c r="A15" s="50" t="s">
        <v>1290</v>
      </c>
      <c r="B15" s="51"/>
      <c r="C15" s="51"/>
      <c r="D15" s="51"/>
      <c r="E15" s="52"/>
      <c r="F15" s="52"/>
    </row>
    <row r="16" spans="1:8" ht="20.100000000000001" customHeight="1">
      <c r="A16" s="50" t="s">
        <v>1292</v>
      </c>
      <c r="B16" s="51"/>
      <c r="C16" s="51"/>
      <c r="D16" s="51"/>
      <c r="E16" s="52"/>
      <c r="F16" s="52"/>
      <c r="H16" s="43"/>
    </row>
    <row r="17" spans="1:6" ht="20.100000000000001" customHeight="1">
      <c r="A17" s="50" t="s">
        <v>1294</v>
      </c>
      <c r="B17" s="51"/>
      <c r="C17" s="51"/>
      <c r="D17" s="51"/>
      <c r="E17" s="52"/>
      <c r="F17" s="52"/>
    </row>
    <row r="18" spans="1:6" ht="20.100000000000001" customHeight="1">
      <c r="A18" s="50" t="s">
        <v>1296</v>
      </c>
      <c r="B18" s="51"/>
      <c r="C18" s="51"/>
      <c r="D18" s="51"/>
      <c r="E18" s="52"/>
      <c r="F18" s="52"/>
    </row>
    <row r="19" spans="1:6" ht="20.100000000000001" customHeight="1">
      <c r="A19" s="50" t="s">
        <v>1298</v>
      </c>
      <c r="B19" s="51"/>
      <c r="C19" s="51"/>
      <c r="D19" s="51"/>
      <c r="E19" s="52"/>
      <c r="F19" s="52"/>
    </row>
    <row r="20" spans="1:6" ht="20.100000000000001" customHeight="1">
      <c r="A20" s="50" t="s">
        <v>1308</v>
      </c>
      <c r="B20" s="51"/>
      <c r="C20" s="51"/>
      <c r="D20" s="51"/>
      <c r="E20" s="53"/>
      <c r="F20" s="51"/>
    </row>
    <row r="21" spans="1:6" ht="20.100000000000001" customHeight="1">
      <c r="A21" s="54"/>
      <c r="B21" s="55"/>
      <c r="C21" s="55"/>
      <c r="D21" s="55"/>
      <c r="E21" s="53"/>
      <c r="F21" s="51"/>
    </row>
    <row r="22" spans="1:6" ht="20.100000000000001" customHeight="1">
      <c r="A22" s="54"/>
      <c r="B22" s="55"/>
      <c r="C22" s="55"/>
      <c r="D22" s="55"/>
      <c r="E22" s="53"/>
      <c r="F22" s="51"/>
    </row>
    <row r="23" spans="1:6" ht="20.100000000000001" customHeight="1">
      <c r="A23" s="56" t="s">
        <v>40</v>
      </c>
      <c r="B23" s="38">
        <f>SUM(B6:B20)</f>
        <v>0</v>
      </c>
      <c r="C23" s="38">
        <f t="shared" ref="C23:D23" si="0">SUM(C6:C20)</f>
        <v>0</v>
      </c>
      <c r="D23" s="38">
        <f t="shared" si="0"/>
        <v>0</v>
      </c>
      <c r="E23" s="52"/>
      <c r="F23" s="52"/>
    </row>
    <row r="24" spans="1:6" ht="20.100000000000001" customHeight="1"/>
    <row r="25" spans="1:6" ht="20.100000000000001" customHeight="1"/>
    <row r="26" spans="1:6" ht="20.100000000000001" customHeight="1"/>
    <row r="27" spans="1:6" ht="20.100000000000001" customHeight="1"/>
  </sheetData>
  <mergeCells count="5">
    <mergeCell ref="A2:F2"/>
    <mergeCell ref="D4:F4"/>
    <mergeCell ref="A4:A5"/>
    <mergeCell ref="B4:B5"/>
    <mergeCell ref="C4:C5"/>
  </mergeCells>
  <phoneticPr fontId="14" type="noConversion"/>
  <printOptions horizontalCentered="1" verticalCentered="1"/>
  <pageMargins left="0.70866141732283505" right="0.70866141732283505" top="0.15748031496063" bottom="0.35433070866141703" header="0.31496062992126" footer="0.31496062992126"/>
  <pageSetup paperSize="9" scale="85" orientation="landscape"/>
</worksheet>
</file>

<file path=xl/worksheets/sheet13.xml><?xml version="1.0" encoding="utf-8"?>
<worksheet xmlns="http://schemas.openxmlformats.org/spreadsheetml/2006/main" xmlns:r="http://schemas.openxmlformats.org/officeDocument/2006/relationships">
  <sheetPr>
    <pageSetUpPr fitToPage="1"/>
  </sheetPr>
  <dimension ref="A1:I55"/>
  <sheetViews>
    <sheetView showGridLines="0" showZeros="0" workbookViewId="0">
      <pane xSplit="1" ySplit="5" topLeftCell="B66" activePane="bottomRight" state="frozen"/>
      <selection pane="topRight"/>
      <selection pane="bottomLeft"/>
      <selection pane="bottomRight" activeCell="C18" sqref="C18"/>
    </sheetView>
  </sheetViews>
  <sheetFormatPr defaultColWidth="9" defaultRowHeight="13.5"/>
  <cols>
    <col min="1" max="1" width="63.375" style="20" customWidth="1"/>
    <col min="2" max="8" width="13.625" style="21" customWidth="1"/>
    <col min="9" max="9" width="16.375" style="20" customWidth="1"/>
    <col min="10" max="16384" width="9" style="20"/>
  </cols>
  <sheetData>
    <row r="1" spans="1:9" ht="14.25">
      <c r="A1" s="22" t="s">
        <v>1502</v>
      </c>
    </row>
    <row r="2" spans="1:9" s="18" customFormat="1" ht="22.5">
      <c r="A2" s="275" t="s">
        <v>1503</v>
      </c>
      <c r="B2" s="276"/>
      <c r="C2" s="276"/>
      <c r="D2" s="276"/>
      <c r="E2" s="276"/>
      <c r="F2" s="276"/>
      <c r="G2" s="276"/>
      <c r="H2" s="276"/>
    </row>
    <row r="3" spans="1:9" ht="18" customHeight="1">
      <c r="H3" s="23" t="s">
        <v>3</v>
      </c>
    </row>
    <row r="4" spans="1:9" s="19" customFormat="1" ht="31.5" customHeight="1">
      <c r="A4" s="313" t="s">
        <v>4</v>
      </c>
      <c r="B4" s="315" t="s">
        <v>1106</v>
      </c>
      <c r="C4" s="315" t="s">
        <v>1504</v>
      </c>
      <c r="D4" s="315" t="s">
        <v>1505</v>
      </c>
      <c r="E4" s="315" t="s">
        <v>1506</v>
      </c>
      <c r="F4" s="319" t="s">
        <v>1110</v>
      </c>
      <c r="G4" s="315" t="s">
        <v>1111</v>
      </c>
      <c r="H4" s="315" t="s">
        <v>1112</v>
      </c>
    </row>
    <row r="5" spans="1:9" s="19" customFormat="1" ht="27.75" customHeight="1">
      <c r="A5" s="314"/>
      <c r="B5" s="316"/>
      <c r="C5" s="316"/>
      <c r="D5" s="317"/>
      <c r="E5" s="318"/>
      <c r="F5" s="320"/>
      <c r="G5" s="316"/>
      <c r="H5" s="316"/>
    </row>
    <row r="6" spans="1:9" ht="18.399999999999999" customHeight="1">
      <c r="A6" s="24" t="s">
        <v>1259</v>
      </c>
      <c r="B6" s="25">
        <f>SUM(C6:H6)</f>
        <v>35</v>
      </c>
      <c r="C6" s="25">
        <f t="shared" ref="C6:H6" si="0">SUM(C7:C9)</f>
        <v>0</v>
      </c>
      <c r="D6" s="25">
        <f t="shared" si="0"/>
        <v>5</v>
      </c>
      <c r="E6" s="25">
        <f t="shared" si="0"/>
        <v>30</v>
      </c>
      <c r="F6" s="25">
        <f t="shared" si="0"/>
        <v>0</v>
      </c>
      <c r="G6" s="25">
        <f t="shared" si="0"/>
        <v>0</v>
      </c>
      <c r="H6" s="25">
        <f t="shared" si="0"/>
        <v>0</v>
      </c>
      <c r="I6" s="39"/>
    </row>
    <row r="7" spans="1:9" ht="18.399999999999999" customHeight="1">
      <c r="A7" s="26" t="s">
        <v>1261</v>
      </c>
      <c r="B7" s="25">
        <f>SUM(C7:H7)</f>
        <v>35</v>
      </c>
      <c r="C7" s="27"/>
      <c r="D7" s="27">
        <v>5</v>
      </c>
      <c r="E7" s="27">
        <v>30</v>
      </c>
      <c r="F7" s="27"/>
      <c r="G7" s="27"/>
      <c r="H7" s="27"/>
      <c r="I7" s="39"/>
    </row>
    <row r="8" spans="1:9" ht="18.399999999999999" customHeight="1">
      <c r="A8" s="26" t="s">
        <v>1273</v>
      </c>
      <c r="B8" s="25">
        <f t="shared" ref="B8:B51" si="1">SUM(C8:H8)</f>
        <v>0</v>
      </c>
      <c r="C8" s="27"/>
      <c r="D8" s="27"/>
      <c r="E8" s="27"/>
      <c r="F8" s="27"/>
      <c r="G8" s="27"/>
      <c r="H8" s="27"/>
      <c r="I8" s="39"/>
    </row>
    <row r="9" spans="1:9" ht="18.399999999999999" customHeight="1">
      <c r="A9" s="26" t="s">
        <v>1285</v>
      </c>
      <c r="B9" s="25">
        <f t="shared" si="1"/>
        <v>0</v>
      </c>
      <c r="C9" s="27"/>
      <c r="D9" s="27"/>
      <c r="E9" s="27"/>
      <c r="F9" s="27"/>
      <c r="G9" s="27"/>
      <c r="H9" s="27"/>
      <c r="I9" s="39"/>
    </row>
    <row r="10" spans="1:9" ht="18.399999999999999" customHeight="1">
      <c r="A10" s="24" t="s">
        <v>1291</v>
      </c>
      <c r="B10" s="25">
        <f t="shared" si="1"/>
        <v>0</v>
      </c>
      <c r="C10" s="25">
        <f t="shared" ref="C10:H10" si="2">SUM(C11:C13)</f>
        <v>0</v>
      </c>
      <c r="D10" s="25">
        <f t="shared" si="2"/>
        <v>0</v>
      </c>
      <c r="E10" s="25">
        <f t="shared" si="2"/>
        <v>0</v>
      </c>
      <c r="F10" s="25">
        <f t="shared" si="2"/>
        <v>0</v>
      </c>
      <c r="G10" s="25">
        <f t="shared" si="2"/>
        <v>0</v>
      </c>
      <c r="H10" s="25">
        <f t="shared" si="2"/>
        <v>0</v>
      </c>
      <c r="I10" s="39"/>
    </row>
    <row r="11" spans="1:9" ht="18.399999999999999" customHeight="1">
      <c r="A11" s="26" t="s">
        <v>1293</v>
      </c>
      <c r="B11" s="25">
        <f t="shared" si="1"/>
        <v>0</v>
      </c>
      <c r="C11" s="27"/>
      <c r="D11" s="27"/>
      <c r="E11" s="27"/>
      <c r="F11" s="27"/>
      <c r="G11" s="27"/>
      <c r="H11" s="27"/>
      <c r="I11" s="39"/>
    </row>
    <row r="12" spans="1:9" ht="18.399999999999999" customHeight="1">
      <c r="A12" s="26" t="s">
        <v>1301</v>
      </c>
      <c r="B12" s="25">
        <f t="shared" si="1"/>
        <v>0</v>
      </c>
      <c r="C12" s="27"/>
      <c r="D12" s="27"/>
      <c r="E12" s="27"/>
      <c r="F12" s="27"/>
      <c r="G12" s="27"/>
      <c r="H12" s="27"/>
      <c r="I12" s="39"/>
    </row>
    <row r="13" spans="1:9" ht="18.399999999999999" customHeight="1">
      <c r="A13" s="26" t="s">
        <v>1307</v>
      </c>
      <c r="B13" s="25">
        <f t="shared" si="1"/>
        <v>0</v>
      </c>
      <c r="C13" s="27"/>
      <c r="D13" s="27"/>
      <c r="E13" s="27"/>
      <c r="F13" s="27"/>
      <c r="G13" s="27"/>
      <c r="H13" s="27"/>
      <c r="I13" s="39"/>
    </row>
    <row r="14" spans="1:9" ht="18.399999999999999" customHeight="1">
      <c r="A14" s="24" t="s">
        <v>1311</v>
      </c>
      <c r="B14" s="25">
        <f t="shared" si="1"/>
        <v>0</v>
      </c>
      <c r="C14" s="25">
        <f t="shared" ref="C14:H14" si="3">SUM(C15:C16)</f>
        <v>0</v>
      </c>
      <c r="D14" s="25">
        <f t="shared" si="3"/>
        <v>0</v>
      </c>
      <c r="E14" s="25">
        <f t="shared" si="3"/>
        <v>0</v>
      </c>
      <c r="F14" s="25">
        <f t="shared" si="3"/>
        <v>0</v>
      </c>
      <c r="G14" s="25">
        <f t="shared" si="3"/>
        <v>0</v>
      </c>
      <c r="H14" s="25">
        <f t="shared" si="3"/>
        <v>0</v>
      </c>
      <c r="I14" s="39"/>
    </row>
    <row r="15" spans="1:9" ht="18.399999999999999" customHeight="1">
      <c r="A15" s="28" t="s">
        <v>1312</v>
      </c>
      <c r="B15" s="25">
        <f t="shared" si="1"/>
        <v>0</v>
      </c>
      <c r="C15" s="27"/>
      <c r="D15" s="27"/>
      <c r="E15" s="27"/>
      <c r="F15" s="27"/>
      <c r="G15" s="27"/>
      <c r="H15" s="27"/>
      <c r="I15" s="39"/>
    </row>
    <row r="16" spans="1:9" ht="18.399999999999999" customHeight="1">
      <c r="A16" s="28" t="s">
        <v>1317</v>
      </c>
      <c r="B16" s="25">
        <f t="shared" si="1"/>
        <v>0</v>
      </c>
      <c r="C16" s="27"/>
      <c r="D16" s="27"/>
      <c r="E16" s="27"/>
      <c r="F16" s="27"/>
      <c r="G16" s="27"/>
      <c r="H16" s="27"/>
      <c r="I16" s="39"/>
    </row>
    <row r="17" spans="1:9" ht="18.399999999999999" customHeight="1">
      <c r="A17" s="24" t="s">
        <v>1322</v>
      </c>
      <c r="B17" s="25">
        <f t="shared" si="1"/>
        <v>42697</v>
      </c>
      <c r="C17" s="25">
        <f t="shared" ref="C17:H17" si="4">SUM(C18:C27)</f>
        <v>42697</v>
      </c>
      <c r="D17" s="25">
        <f t="shared" si="4"/>
        <v>0</v>
      </c>
      <c r="E17" s="25">
        <f t="shared" si="4"/>
        <v>0</v>
      </c>
      <c r="F17" s="25">
        <f t="shared" si="4"/>
        <v>0</v>
      </c>
      <c r="G17" s="25">
        <f t="shared" si="4"/>
        <v>0</v>
      </c>
      <c r="H17" s="25">
        <f t="shared" si="4"/>
        <v>0</v>
      </c>
      <c r="I17" s="39"/>
    </row>
    <row r="18" spans="1:9" ht="18.399999999999999" customHeight="1">
      <c r="A18" s="28" t="s">
        <v>1323</v>
      </c>
      <c r="B18" s="25">
        <f t="shared" si="1"/>
        <v>38197</v>
      </c>
      <c r="C18" s="27">
        <v>38197</v>
      </c>
      <c r="D18" s="27"/>
      <c r="E18" s="27"/>
      <c r="F18" s="27"/>
      <c r="G18" s="27"/>
      <c r="H18" s="27"/>
      <c r="I18" s="39"/>
    </row>
    <row r="19" spans="1:9" ht="18.399999999999999" customHeight="1">
      <c r="A19" s="28" t="s">
        <v>1338</v>
      </c>
      <c r="B19" s="25">
        <f t="shared" si="1"/>
        <v>0</v>
      </c>
      <c r="C19" s="27"/>
      <c r="D19" s="27"/>
      <c r="E19" s="27"/>
      <c r="F19" s="27"/>
      <c r="G19" s="27"/>
      <c r="H19" s="27"/>
      <c r="I19" s="39"/>
    </row>
    <row r="20" spans="1:9" ht="18.399999999999999" customHeight="1">
      <c r="A20" s="28" t="s">
        <v>1340</v>
      </c>
      <c r="B20" s="25">
        <f t="shared" si="1"/>
        <v>0</v>
      </c>
      <c r="C20" s="27"/>
      <c r="D20" s="27"/>
      <c r="E20" s="27"/>
      <c r="F20" s="27"/>
      <c r="G20" s="27"/>
      <c r="H20" s="27"/>
      <c r="I20" s="39"/>
    </row>
    <row r="21" spans="1:9" ht="18.399999999999999" customHeight="1">
      <c r="A21" s="28" t="s">
        <v>1341</v>
      </c>
      <c r="B21" s="25">
        <f t="shared" si="1"/>
        <v>4000</v>
      </c>
      <c r="C21" s="27">
        <v>4000</v>
      </c>
      <c r="D21" s="27"/>
      <c r="E21" s="27"/>
      <c r="F21" s="27"/>
      <c r="G21" s="27"/>
      <c r="H21" s="27"/>
      <c r="I21" s="39"/>
    </row>
    <row r="22" spans="1:9" ht="18.399999999999999" customHeight="1">
      <c r="A22" s="28" t="s">
        <v>1507</v>
      </c>
      <c r="B22" s="25">
        <f t="shared" si="1"/>
        <v>500</v>
      </c>
      <c r="C22" s="27">
        <v>500</v>
      </c>
      <c r="D22" s="27"/>
      <c r="E22" s="27"/>
      <c r="F22" s="27"/>
      <c r="G22" s="27"/>
      <c r="H22" s="27"/>
      <c r="I22" s="39"/>
    </row>
    <row r="23" spans="1:9" ht="18.399999999999999" customHeight="1">
      <c r="A23" s="28" t="s">
        <v>1351</v>
      </c>
      <c r="B23" s="25">
        <f t="shared" si="1"/>
        <v>0</v>
      </c>
      <c r="C23" s="27"/>
      <c r="D23" s="27"/>
      <c r="E23" s="27"/>
      <c r="F23" s="27"/>
      <c r="G23" s="27"/>
      <c r="H23" s="27"/>
      <c r="I23" s="39"/>
    </row>
    <row r="24" spans="1:9" ht="18.399999999999999" customHeight="1">
      <c r="A24" s="28" t="s">
        <v>1353</v>
      </c>
      <c r="B24" s="25">
        <f t="shared" si="1"/>
        <v>0</v>
      </c>
      <c r="C24" s="27"/>
      <c r="D24" s="27"/>
      <c r="E24" s="27"/>
      <c r="F24" s="27"/>
      <c r="G24" s="27"/>
      <c r="H24" s="27"/>
      <c r="I24" s="39"/>
    </row>
    <row r="25" spans="1:9" ht="18.399999999999999" customHeight="1">
      <c r="A25" s="28" t="s">
        <v>1355</v>
      </c>
      <c r="B25" s="25">
        <f t="shared" si="1"/>
        <v>0</v>
      </c>
      <c r="C25" s="27"/>
      <c r="D25" s="27"/>
      <c r="E25" s="27"/>
      <c r="F25" s="27"/>
      <c r="G25" s="27"/>
      <c r="H25" s="27"/>
      <c r="I25" s="39"/>
    </row>
    <row r="26" spans="1:9" ht="18.399999999999999" customHeight="1">
      <c r="A26" s="28" t="s">
        <v>1357</v>
      </c>
      <c r="B26" s="25">
        <f t="shared" si="1"/>
        <v>0</v>
      </c>
      <c r="C26" s="27"/>
      <c r="D26" s="27"/>
      <c r="E26" s="27"/>
      <c r="F26" s="27"/>
      <c r="G26" s="27"/>
      <c r="H26" s="27"/>
      <c r="I26" s="39"/>
    </row>
    <row r="27" spans="1:9" ht="18.399999999999999" customHeight="1">
      <c r="A27" s="28" t="s">
        <v>1359</v>
      </c>
      <c r="B27" s="25">
        <f t="shared" si="1"/>
        <v>0</v>
      </c>
      <c r="C27" s="27"/>
      <c r="D27" s="27"/>
      <c r="E27" s="27"/>
      <c r="F27" s="27"/>
      <c r="G27" s="27"/>
      <c r="H27" s="27"/>
      <c r="I27" s="39"/>
    </row>
    <row r="28" spans="1:9" ht="18.399999999999999" customHeight="1">
      <c r="A28" s="24" t="s">
        <v>1361</v>
      </c>
      <c r="B28" s="25">
        <f t="shared" si="1"/>
        <v>0</v>
      </c>
      <c r="C28" s="25">
        <f t="shared" ref="C28:H28" si="5">SUM(C29:C33)</f>
        <v>0</v>
      </c>
      <c r="D28" s="25">
        <f t="shared" si="5"/>
        <v>0</v>
      </c>
      <c r="E28" s="25">
        <f t="shared" si="5"/>
        <v>0</v>
      </c>
      <c r="F28" s="25">
        <f t="shared" si="5"/>
        <v>0</v>
      </c>
      <c r="G28" s="25">
        <f t="shared" si="5"/>
        <v>0</v>
      </c>
      <c r="H28" s="25">
        <f t="shared" si="5"/>
        <v>0</v>
      </c>
      <c r="I28" s="39"/>
    </row>
    <row r="29" spans="1:9" ht="18.399999999999999" customHeight="1">
      <c r="A29" s="28" t="s">
        <v>1362</v>
      </c>
      <c r="B29" s="25">
        <f t="shared" si="1"/>
        <v>0</v>
      </c>
      <c r="C29" s="27"/>
      <c r="D29" s="27"/>
      <c r="E29" s="27"/>
      <c r="F29" s="27"/>
      <c r="G29" s="27"/>
      <c r="H29" s="27"/>
      <c r="I29" s="39"/>
    </row>
    <row r="30" spans="1:9" ht="18.399999999999999" customHeight="1">
      <c r="A30" s="29" t="s">
        <v>1366</v>
      </c>
      <c r="B30" s="25">
        <f t="shared" si="1"/>
        <v>0</v>
      </c>
      <c r="C30" s="27"/>
      <c r="D30" s="27"/>
      <c r="E30" s="27"/>
      <c r="F30" s="27"/>
      <c r="G30" s="27"/>
      <c r="H30" s="27"/>
      <c r="I30" s="39"/>
    </row>
    <row r="31" spans="1:9" ht="18.399999999999999" customHeight="1">
      <c r="A31" s="29" t="s">
        <v>1369</v>
      </c>
      <c r="B31" s="25">
        <f t="shared" si="1"/>
        <v>0</v>
      </c>
      <c r="C31" s="27"/>
      <c r="D31" s="27"/>
      <c r="E31" s="27"/>
      <c r="F31" s="27"/>
      <c r="G31" s="27"/>
      <c r="H31" s="27"/>
      <c r="I31" s="39"/>
    </row>
    <row r="32" spans="1:9" ht="18.399999999999999" customHeight="1">
      <c r="A32" s="30" t="s">
        <v>1508</v>
      </c>
      <c r="B32" s="25">
        <f t="shared" si="1"/>
        <v>0</v>
      </c>
      <c r="C32" s="27"/>
      <c r="D32" s="27"/>
      <c r="E32" s="27"/>
      <c r="F32" s="27"/>
      <c r="G32" s="27"/>
      <c r="H32" s="27"/>
      <c r="I32" s="39"/>
    </row>
    <row r="33" spans="1:9" ht="18.399999999999999" customHeight="1">
      <c r="A33" s="30" t="s">
        <v>1509</v>
      </c>
      <c r="B33" s="25">
        <f t="shared" si="1"/>
        <v>0</v>
      </c>
      <c r="C33" s="27"/>
      <c r="D33" s="27"/>
      <c r="E33" s="27"/>
      <c r="F33" s="27"/>
      <c r="G33" s="27"/>
      <c r="H33" s="27"/>
      <c r="I33" s="39"/>
    </row>
    <row r="34" spans="1:9" ht="18.399999999999999" customHeight="1">
      <c r="A34" s="31" t="s">
        <v>1373</v>
      </c>
      <c r="B34" s="25">
        <f t="shared" si="1"/>
        <v>0</v>
      </c>
      <c r="C34" s="25">
        <f t="shared" ref="C34:H34" si="6">SUM(C35:C42)</f>
        <v>0</v>
      </c>
      <c r="D34" s="25">
        <f t="shared" si="6"/>
        <v>0</v>
      </c>
      <c r="E34" s="25">
        <f t="shared" si="6"/>
        <v>0</v>
      </c>
      <c r="F34" s="25">
        <f t="shared" si="6"/>
        <v>0</v>
      </c>
      <c r="G34" s="25">
        <f t="shared" si="6"/>
        <v>0</v>
      </c>
      <c r="H34" s="25">
        <f t="shared" si="6"/>
        <v>0</v>
      </c>
      <c r="I34" s="39"/>
    </row>
    <row r="35" spans="1:9" ht="18.399999999999999" customHeight="1">
      <c r="A35" s="29" t="s">
        <v>1374</v>
      </c>
      <c r="B35" s="25">
        <f t="shared" si="1"/>
        <v>0</v>
      </c>
      <c r="C35" s="27"/>
      <c r="D35" s="27"/>
      <c r="E35" s="27"/>
      <c r="F35" s="27"/>
      <c r="G35" s="27"/>
      <c r="H35" s="27"/>
      <c r="I35" s="39"/>
    </row>
    <row r="36" spans="1:9" ht="18.399999999999999" customHeight="1">
      <c r="A36" s="29" t="s">
        <v>1377</v>
      </c>
      <c r="B36" s="25">
        <f t="shared" si="1"/>
        <v>0</v>
      </c>
      <c r="C36" s="27"/>
      <c r="D36" s="27"/>
      <c r="E36" s="27"/>
      <c r="F36" s="27"/>
      <c r="G36" s="27"/>
      <c r="H36" s="27"/>
      <c r="I36" s="39"/>
    </row>
    <row r="37" spans="1:9" ht="18.399999999999999" customHeight="1">
      <c r="A37" s="29" t="s">
        <v>1381</v>
      </c>
      <c r="B37" s="25">
        <f t="shared" si="1"/>
        <v>0</v>
      </c>
      <c r="C37" s="27"/>
      <c r="D37" s="27"/>
      <c r="E37" s="27"/>
      <c r="F37" s="27"/>
      <c r="G37" s="27"/>
      <c r="H37" s="27"/>
      <c r="I37" s="39"/>
    </row>
    <row r="38" spans="1:9" ht="18.399999999999999" customHeight="1">
      <c r="A38" s="29" t="s">
        <v>1390</v>
      </c>
      <c r="B38" s="25">
        <f t="shared" si="1"/>
        <v>0</v>
      </c>
      <c r="C38" s="27"/>
      <c r="D38" s="27"/>
      <c r="E38" s="27"/>
      <c r="F38" s="27"/>
      <c r="G38" s="27"/>
      <c r="H38" s="27"/>
      <c r="I38" s="39"/>
    </row>
    <row r="39" spans="1:9" ht="18.399999999999999" customHeight="1">
      <c r="A39" s="29" t="s">
        <v>1397</v>
      </c>
      <c r="B39" s="25">
        <f t="shared" si="1"/>
        <v>0</v>
      </c>
      <c r="C39" s="27"/>
      <c r="D39" s="27"/>
      <c r="E39" s="27"/>
      <c r="F39" s="27"/>
      <c r="G39" s="27"/>
      <c r="H39" s="27"/>
      <c r="I39" s="39"/>
    </row>
    <row r="40" spans="1:9" ht="18.399999999999999" customHeight="1">
      <c r="A40" s="29" t="s">
        <v>1405</v>
      </c>
      <c r="B40" s="25">
        <f t="shared" si="1"/>
        <v>0</v>
      </c>
      <c r="C40" s="27"/>
      <c r="D40" s="27"/>
      <c r="E40" s="27"/>
      <c r="F40" s="27"/>
      <c r="G40" s="27"/>
      <c r="H40" s="27"/>
      <c r="I40" s="39"/>
    </row>
    <row r="41" spans="1:9" ht="18.399999999999999" customHeight="1">
      <c r="A41" s="29" t="s">
        <v>1407</v>
      </c>
      <c r="B41" s="25">
        <f t="shared" si="1"/>
        <v>0</v>
      </c>
      <c r="C41" s="27"/>
      <c r="D41" s="27"/>
      <c r="E41" s="27"/>
      <c r="F41" s="27"/>
      <c r="G41" s="27"/>
      <c r="H41" s="27"/>
      <c r="I41" s="39"/>
    </row>
    <row r="42" spans="1:9" ht="18.399999999999999" customHeight="1">
      <c r="A42" s="29" t="s">
        <v>1409</v>
      </c>
      <c r="B42" s="25">
        <f t="shared" si="1"/>
        <v>0</v>
      </c>
      <c r="C42" s="27"/>
      <c r="D42" s="27"/>
      <c r="E42" s="27"/>
      <c r="F42" s="27"/>
      <c r="G42" s="27"/>
      <c r="H42" s="27"/>
      <c r="I42" s="39"/>
    </row>
    <row r="43" spans="1:9" ht="18.399999999999999" customHeight="1">
      <c r="A43" s="31" t="s">
        <v>1410</v>
      </c>
      <c r="B43" s="25">
        <f t="shared" si="1"/>
        <v>0</v>
      </c>
      <c r="C43" s="25">
        <f t="shared" ref="C43:H43" si="7">C44</f>
        <v>0</v>
      </c>
      <c r="D43" s="25">
        <f t="shared" si="7"/>
        <v>0</v>
      </c>
      <c r="E43" s="25">
        <f t="shared" si="7"/>
        <v>0</v>
      </c>
      <c r="F43" s="25">
        <f t="shared" si="7"/>
        <v>0</v>
      </c>
      <c r="G43" s="25">
        <f t="shared" si="7"/>
        <v>0</v>
      </c>
      <c r="H43" s="25">
        <f t="shared" si="7"/>
        <v>0</v>
      </c>
      <c r="I43" s="39"/>
    </row>
    <row r="44" spans="1:9" ht="18.399999999999999" customHeight="1">
      <c r="A44" s="29" t="s">
        <v>1411</v>
      </c>
      <c r="B44" s="25">
        <f t="shared" si="1"/>
        <v>0</v>
      </c>
      <c r="C44" s="27"/>
      <c r="D44" s="27"/>
      <c r="E44" s="27"/>
      <c r="F44" s="27"/>
      <c r="G44" s="27"/>
      <c r="H44" s="27"/>
      <c r="I44" s="39"/>
    </row>
    <row r="45" spans="1:9" ht="18.399999999999999" customHeight="1">
      <c r="A45" s="31" t="s">
        <v>1414</v>
      </c>
      <c r="B45" s="25">
        <f t="shared" si="1"/>
        <v>377</v>
      </c>
      <c r="C45" s="25">
        <f t="shared" ref="C45:H45" si="8">SUM(C46:C48)</f>
        <v>0</v>
      </c>
      <c r="D45" s="25">
        <f t="shared" si="8"/>
        <v>27</v>
      </c>
      <c r="E45" s="25">
        <f t="shared" si="8"/>
        <v>350</v>
      </c>
      <c r="F45" s="25">
        <f t="shared" si="8"/>
        <v>0</v>
      </c>
      <c r="G45" s="25">
        <f t="shared" si="8"/>
        <v>0</v>
      </c>
      <c r="H45" s="25">
        <f t="shared" si="8"/>
        <v>0</v>
      </c>
      <c r="I45" s="39"/>
    </row>
    <row r="46" spans="1:9" ht="18.399999999999999" customHeight="1">
      <c r="A46" s="29" t="s">
        <v>1415</v>
      </c>
      <c r="B46" s="25">
        <f t="shared" si="1"/>
        <v>0</v>
      </c>
      <c r="C46" s="27"/>
      <c r="D46" s="27"/>
      <c r="E46" s="27"/>
      <c r="F46" s="27"/>
      <c r="G46" s="27"/>
      <c r="H46" s="27"/>
      <c r="I46" s="39"/>
    </row>
    <row r="47" spans="1:9" ht="18.399999999999999" customHeight="1">
      <c r="A47" s="29" t="s">
        <v>1419</v>
      </c>
      <c r="B47" s="25">
        <f t="shared" si="1"/>
        <v>0</v>
      </c>
      <c r="C47" s="27"/>
      <c r="D47" s="27"/>
      <c r="E47" s="27"/>
      <c r="F47" s="27"/>
      <c r="G47" s="27"/>
      <c r="H47" s="27"/>
      <c r="I47" s="39"/>
    </row>
    <row r="48" spans="1:9" ht="18.399999999999999" customHeight="1">
      <c r="A48" s="29" t="s">
        <v>1428</v>
      </c>
      <c r="B48" s="25">
        <f t="shared" si="1"/>
        <v>377</v>
      </c>
      <c r="C48" s="27"/>
      <c r="D48" s="27">
        <v>27</v>
      </c>
      <c r="E48" s="27">
        <v>350</v>
      </c>
      <c r="F48" s="27"/>
      <c r="G48" s="27"/>
      <c r="H48" s="27"/>
      <c r="I48" s="39"/>
    </row>
    <row r="49" spans="1:9" ht="18.399999999999999" customHeight="1">
      <c r="A49" s="31" t="s">
        <v>1439</v>
      </c>
      <c r="B49" s="25">
        <f t="shared" si="1"/>
        <v>4065</v>
      </c>
      <c r="C49" s="32">
        <v>4065</v>
      </c>
      <c r="D49" s="32"/>
      <c r="E49" s="32"/>
      <c r="F49" s="32"/>
      <c r="G49" s="32"/>
      <c r="H49" s="32"/>
      <c r="I49" s="39"/>
    </row>
    <row r="50" spans="1:9" ht="18.399999999999999" customHeight="1">
      <c r="A50" s="31" t="s">
        <v>1455</v>
      </c>
      <c r="B50" s="25">
        <f t="shared" si="1"/>
        <v>50</v>
      </c>
      <c r="C50" s="33">
        <v>50</v>
      </c>
      <c r="D50" s="33"/>
      <c r="E50" s="33"/>
      <c r="F50" s="33"/>
      <c r="G50" s="33"/>
      <c r="H50" s="33"/>
      <c r="I50" s="39"/>
    </row>
    <row r="51" spans="1:9" ht="18.399999999999999" customHeight="1">
      <c r="A51" s="34" t="s">
        <v>1471</v>
      </c>
      <c r="B51" s="25">
        <f t="shared" si="1"/>
        <v>0</v>
      </c>
      <c r="C51" s="33"/>
      <c r="D51" s="33"/>
      <c r="E51" s="33"/>
      <c r="F51" s="33"/>
      <c r="G51" s="33"/>
      <c r="H51" s="33"/>
      <c r="I51" s="39"/>
    </row>
    <row r="52" spans="1:9" ht="20.100000000000001" customHeight="1">
      <c r="A52" s="35"/>
      <c r="B52" s="35"/>
      <c r="C52" s="36"/>
      <c r="D52" s="36"/>
      <c r="E52" s="36"/>
      <c r="F52" s="36"/>
      <c r="G52" s="36"/>
      <c r="H52" s="36"/>
    </row>
    <row r="53" spans="1:9" ht="20.100000000000001" customHeight="1">
      <c r="A53" s="35"/>
      <c r="B53" s="35"/>
      <c r="C53" s="36"/>
      <c r="D53" s="36"/>
      <c r="E53" s="36"/>
      <c r="F53" s="36"/>
      <c r="G53" s="36"/>
      <c r="H53" s="36"/>
    </row>
    <row r="54" spans="1:9" ht="20.100000000000001" customHeight="1">
      <c r="A54" s="37" t="s">
        <v>1103</v>
      </c>
      <c r="B54" s="38">
        <f>B6+B10+B14+B17+B28+B34+B43+B45+B49+B50+B51</f>
        <v>47224</v>
      </c>
      <c r="C54" s="38">
        <f t="shared" ref="C54:H54" si="9">C6+C10+C14+C17+C28+C34+C43+C45+C49+C50+C51</f>
        <v>46812</v>
      </c>
      <c r="D54" s="38">
        <f t="shared" si="9"/>
        <v>32</v>
      </c>
      <c r="E54" s="38">
        <f t="shared" si="9"/>
        <v>380</v>
      </c>
      <c r="F54" s="38">
        <f t="shared" si="9"/>
        <v>0</v>
      </c>
      <c r="G54" s="38">
        <f t="shared" si="9"/>
        <v>0</v>
      </c>
      <c r="H54" s="38">
        <f t="shared" si="9"/>
        <v>0</v>
      </c>
    </row>
    <row r="55" spans="1:9" ht="20.100000000000001" customHeight="1"/>
  </sheetData>
  <mergeCells count="9">
    <mergeCell ref="A2:H2"/>
    <mergeCell ref="A4:A5"/>
    <mergeCell ref="B4:B5"/>
    <mergeCell ref="C4:C5"/>
    <mergeCell ref="D4:D5"/>
    <mergeCell ref="E4:E5"/>
    <mergeCell ref="F4:F5"/>
    <mergeCell ref="G4:G5"/>
    <mergeCell ref="H4:H5"/>
  </mergeCells>
  <phoneticPr fontId="14" type="noConversion"/>
  <printOptions horizontalCentered="1"/>
  <pageMargins left="0.47" right="0.47" top="0.59" bottom="0.47" header="0.31" footer="0.31"/>
  <pageSetup paperSize="9" scale="73" fitToHeight="0" orientation="landscape"/>
</worksheet>
</file>

<file path=xl/worksheets/sheet14.xml><?xml version="1.0" encoding="utf-8"?>
<worksheet xmlns="http://schemas.openxmlformats.org/spreadsheetml/2006/main" xmlns:r="http://schemas.openxmlformats.org/officeDocument/2006/relationships">
  <sheetPr>
    <pageSetUpPr fitToPage="1"/>
  </sheetPr>
  <dimension ref="A1:P20"/>
  <sheetViews>
    <sheetView workbookViewId="0">
      <selection activeCell="P19" sqref="P19"/>
    </sheetView>
  </sheetViews>
  <sheetFormatPr defaultColWidth="7.75" defaultRowHeight="13.5"/>
  <cols>
    <col min="1" max="1" width="33.75" style="2" customWidth="1"/>
    <col min="2" max="2" width="6.375" style="2" customWidth="1"/>
    <col min="3" max="8" width="9.25" style="2" customWidth="1"/>
    <col min="9" max="9" width="33.75" style="2" customWidth="1"/>
    <col min="10" max="10" width="6.375" style="2" customWidth="1"/>
    <col min="11" max="16" width="8.75" style="2" customWidth="1"/>
    <col min="17" max="16384" width="7.75" style="2"/>
  </cols>
  <sheetData>
    <row r="1" spans="1:16" ht="14.25">
      <c r="A1" s="3" t="s">
        <v>1510</v>
      </c>
    </row>
    <row r="2" spans="1:16" s="1" customFormat="1" ht="30" customHeight="1">
      <c r="A2" s="275" t="s">
        <v>1511</v>
      </c>
      <c r="B2" s="275"/>
      <c r="C2" s="275"/>
      <c r="D2" s="275"/>
      <c r="E2" s="275"/>
      <c r="F2" s="275"/>
      <c r="G2" s="275"/>
      <c r="H2" s="275"/>
      <c r="I2" s="275"/>
      <c r="J2" s="275"/>
      <c r="K2" s="275"/>
      <c r="L2" s="275"/>
      <c r="M2" s="275"/>
      <c r="N2" s="275"/>
      <c r="O2" s="275"/>
      <c r="P2" s="275"/>
    </row>
    <row r="3" spans="1:16" ht="21" customHeight="1">
      <c r="A3" s="324" t="s">
        <v>3</v>
      </c>
      <c r="B3" s="324"/>
      <c r="C3" s="324"/>
      <c r="D3" s="324"/>
      <c r="E3" s="324"/>
      <c r="F3" s="324"/>
      <c r="G3" s="324"/>
      <c r="H3" s="324"/>
      <c r="I3" s="324"/>
      <c r="J3" s="324"/>
      <c r="K3" s="324"/>
      <c r="L3" s="324"/>
      <c r="M3" s="324"/>
      <c r="N3" s="324"/>
      <c r="O3" s="324"/>
      <c r="P3" s="324"/>
    </row>
    <row r="4" spans="1:16" ht="20.65" customHeight="1">
      <c r="A4" s="322" t="s">
        <v>1512</v>
      </c>
      <c r="B4" s="325"/>
      <c r="C4" s="325"/>
      <c r="D4" s="325"/>
      <c r="E4" s="325"/>
      <c r="F4" s="325"/>
      <c r="G4" s="325"/>
      <c r="H4" s="325"/>
      <c r="I4" s="322" t="s">
        <v>1513</v>
      </c>
      <c r="J4" s="325"/>
      <c r="K4" s="325"/>
      <c r="L4" s="325"/>
      <c r="M4" s="325"/>
      <c r="N4" s="325"/>
      <c r="O4" s="325"/>
      <c r="P4" s="325"/>
    </row>
    <row r="5" spans="1:16" ht="20.65" customHeight="1">
      <c r="A5" s="322" t="s">
        <v>1514</v>
      </c>
      <c r="B5" s="322" t="s">
        <v>1515</v>
      </c>
      <c r="C5" s="322" t="s">
        <v>1516</v>
      </c>
      <c r="D5" s="325"/>
      <c r="E5" s="325"/>
      <c r="F5" s="322" t="s">
        <v>7</v>
      </c>
      <c r="G5" s="325"/>
      <c r="H5" s="325"/>
      <c r="I5" s="322" t="s">
        <v>1514</v>
      </c>
      <c r="J5" s="322" t="s">
        <v>1515</v>
      </c>
      <c r="K5" s="322" t="s">
        <v>1516</v>
      </c>
      <c r="L5" s="325"/>
      <c r="M5" s="325"/>
      <c r="N5" s="322" t="s">
        <v>7</v>
      </c>
      <c r="O5" s="325"/>
      <c r="P5" s="325"/>
    </row>
    <row r="6" spans="1:16" s="17" customFormat="1" ht="42.4" customHeight="1">
      <c r="A6" s="323"/>
      <c r="B6" s="323"/>
      <c r="C6" s="12" t="s">
        <v>1106</v>
      </c>
      <c r="D6" s="12" t="s">
        <v>1517</v>
      </c>
      <c r="E6" s="12" t="s">
        <v>1518</v>
      </c>
      <c r="F6" s="12" t="s">
        <v>1106</v>
      </c>
      <c r="G6" s="12" t="s">
        <v>1517</v>
      </c>
      <c r="H6" s="12" t="s">
        <v>1518</v>
      </c>
      <c r="I6" s="323"/>
      <c r="J6" s="323"/>
      <c r="K6" s="12" t="s">
        <v>1106</v>
      </c>
      <c r="L6" s="12" t="s">
        <v>1517</v>
      </c>
      <c r="M6" s="12" t="s">
        <v>1518</v>
      </c>
      <c r="N6" s="12" t="s">
        <v>1106</v>
      </c>
      <c r="O6" s="12" t="s">
        <v>1517</v>
      </c>
      <c r="P6" s="12" t="s">
        <v>1518</v>
      </c>
    </row>
    <row r="7" spans="1:16" ht="20.65" customHeight="1">
      <c r="A7" s="5" t="s">
        <v>1519</v>
      </c>
      <c r="B7" s="6"/>
      <c r="C7" s="5" t="s">
        <v>1520</v>
      </c>
      <c r="D7" s="5" t="s">
        <v>1521</v>
      </c>
      <c r="E7" s="12" t="s">
        <v>1522</v>
      </c>
      <c r="F7" s="5" t="s">
        <v>1523</v>
      </c>
      <c r="G7" s="5" t="s">
        <v>1524</v>
      </c>
      <c r="H7" s="12" t="s">
        <v>1525</v>
      </c>
      <c r="I7" s="5" t="s">
        <v>1519</v>
      </c>
      <c r="J7" s="6"/>
      <c r="K7" s="5" t="s">
        <v>1520</v>
      </c>
      <c r="L7" s="5" t="s">
        <v>1521</v>
      </c>
      <c r="M7" s="12" t="s">
        <v>1522</v>
      </c>
      <c r="N7" s="5" t="s">
        <v>1523</v>
      </c>
      <c r="O7" s="5" t="s">
        <v>1524</v>
      </c>
      <c r="P7" s="5" t="s">
        <v>1525</v>
      </c>
    </row>
    <row r="8" spans="1:16" ht="20.65" customHeight="1">
      <c r="A8" s="7" t="s">
        <v>1526</v>
      </c>
      <c r="B8" s="5" t="s">
        <v>1520</v>
      </c>
      <c r="C8" s="13">
        <f t="shared" ref="C8:C14" si="0">D8+E8</f>
        <v>0</v>
      </c>
      <c r="D8" s="11"/>
      <c r="E8" s="11"/>
      <c r="F8" s="13">
        <f t="shared" ref="F8:F12" si="1">G8+H8</f>
        <v>0</v>
      </c>
      <c r="G8" s="11"/>
      <c r="H8" s="11"/>
      <c r="I8" s="7" t="s">
        <v>1527</v>
      </c>
      <c r="J8" s="5" t="s">
        <v>1528</v>
      </c>
      <c r="K8" s="13">
        <f t="shared" ref="K8:K11" si="2">L8+M8</f>
        <v>4</v>
      </c>
      <c r="L8" s="11"/>
      <c r="M8" s="11">
        <v>4</v>
      </c>
      <c r="N8" s="13">
        <f t="shared" ref="N8:N11" si="3">O8+P8</f>
        <v>123</v>
      </c>
      <c r="O8" s="11"/>
      <c r="P8" s="11">
        <v>123</v>
      </c>
    </row>
    <row r="9" spans="1:16" ht="20.65" customHeight="1">
      <c r="A9" s="7" t="s">
        <v>1529</v>
      </c>
      <c r="B9" s="5" t="s">
        <v>1521</v>
      </c>
      <c r="C9" s="13">
        <f t="shared" si="0"/>
        <v>0</v>
      </c>
      <c r="D9" s="11"/>
      <c r="E9" s="11"/>
      <c r="F9" s="13">
        <f t="shared" si="1"/>
        <v>0</v>
      </c>
      <c r="G9" s="11"/>
      <c r="H9" s="11"/>
      <c r="I9" s="7" t="s">
        <v>1530</v>
      </c>
      <c r="J9" s="5" t="s">
        <v>1531</v>
      </c>
      <c r="K9" s="13">
        <f t="shared" si="2"/>
        <v>0</v>
      </c>
      <c r="L9" s="11"/>
      <c r="M9" s="11"/>
      <c r="N9" s="13">
        <f t="shared" si="3"/>
        <v>0</v>
      </c>
      <c r="O9" s="11"/>
      <c r="P9" s="11"/>
    </row>
    <row r="10" spans="1:16" ht="20.65" customHeight="1">
      <c r="A10" s="7" t="s">
        <v>1532</v>
      </c>
      <c r="B10" s="5" t="s">
        <v>1522</v>
      </c>
      <c r="C10" s="13">
        <f t="shared" si="0"/>
        <v>0</v>
      </c>
      <c r="D10" s="11"/>
      <c r="E10" s="11"/>
      <c r="F10" s="13">
        <f t="shared" si="1"/>
        <v>0</v>
      </c>
      <c r="G10" s="11"/>
      <c r="H10" s="11"/>
      <c r="I10" s="7" t="s">
        <v>1533</v>
      </c>
      <c r="J10" s="5" t="s">
        <v>1534</v>
      </c>
      <c r="K10" s="13">
        <f t="shared" si="2"/>
        <v>0</v>
      </c>
      <c r="L10" s="11"/>
      <c r="M10" s="11"/>
      <c r="N10" s="13">
        <f t="shared" si="3"/>
        <v>0</v>
      </c>
      <c r="O10" s="11"/>
      <c r="P10" s="11"/>
    </row>
    <row r="11" spans="1:16" ht="20.65" customHeight="1">
      <c r="A11" s="7" t="s">
        <v>1535</v>
      </c>
      <c r="B11" s="5" t="s">
        <v>1523</v>
      </c>
      <c r="C11" s="13">
        <f t="shared" si="0"/>
        <v>0</v>
      </c>
      <c r="D11" s="11"/>
      <c r="E11" s="11"/>
      <c r="F11" s="13">
        <f t="shared" si="1"/>
        <v>0</v>
      </c>
      <c r="G11" s="11"/>
      <c r="H11" s="11"/>
      <c r="I11" s="7" t="s">
        <v>1536</v>
      </c>
      <c r="J11" s="5" t="s">
        <v>1537</v>
      </c>
      <c r="K11" s="13">
        <f t="shared" si="2"/>
        <v>0</v>
      </c>
      <c r="L11" s="11"/>
      <c r="M11" s="11"/>
      <c r="N11" s="13">
        <f t="shared" si="3"/>
        <v>0</v>
      </c>
      <c r="O11" s="11"/>
      <c r="P11" s="11"/>
    </row>
    <row r="12" spans="1:16" ht="20.65" customHeight="1">
      <c r="A12" s="7" t="s">
        <v>1538</v>
      </c>
      <c r="B12" s="5" t="s">
        <v>1524</v>
      </c>
      <c r="C12" s="13">
        <f t="shared" si="0"/>
        <v>0</v>
      </c>
      <c r="D12" s="11"/>
      <c r="E12" s="11"/>
      <c r="F12" s="13">
        <f t="shared" si="1"/>
        <v>0</v>
      </c>
      <c r="G12" s="11"/>
      <c r="H12" s="11"/>
      <c r="I12" s="7"/>
      <c r="J12" s="5"/>
      <c r="K12" s="11"/>
      <c r="L12" s="10"/>
      <c r="M12" s="10"/>
      <c r="N12" s="11"/>
      <c r="O12" s="10"/>
      <c r="P12" s="10"/>
    </row>
    <row r="13" spans="1:16" ht="20.65" customHeight="1">
      <c r="A13" s="7"/>
      <c r="B13" s="5"/>
      <c r="C13" s="10"/>
      <c r="D13" s="10"/>
      <c r="E13" s="10"/>
      <c r="F13" s="10"/>
      <c r="G13" s="10"/>
      <c r="H13" s="10"/>
      <c r="I13" s="7"/>
      <c r="J13" s="5"/>
      <c r="K13" s="10"/>
      <c r="L13" s="10"/>
      <c r="M13" s="10"/>
      <c r="N13" s="10"/>
      <c r="O13" s="10"/>
      <c r="P13" s="10"/>
    </row>
    <row r="14" spans="1:16" ht="20.65" customHeight="1">
      <c r="A14" s="5" t="s">
        <v>1539</v>
      </c>
      <c r="B14" s="5" t="s">
        <v>1525</v>
      </c>
      <c r="C14" s="13">
        <f t="shared" si="0"/>
        <v>0</v>
      </c>
      <c r="D14" s="13">
        <f>SUM(D8:D12)</f>
        <v>0</v>
      </c>
      <c r="E14" s="13">
        <f t="shared" ref="E14:H14" si="4">SUM(E8:E12)</f>
        <v>0</v>
      </c>
      <c r="F14" s="13">
        <f t="shared" ref="F14" si="5">G14+H14</f>
        <v>0</v>
      </c>
      <c r="G14" s="13">
        <f t="shared" si="4"/>
        <v>0</v>
      </c>
      <c r="H14" s="13">
        <f t="shared" si="4"/>
        <v>0</v>
      </c>
      <c r="I14" s="5" t="s">
        <v>1540</v>
      </c>
      <c r="J14" s="5" t="s">
        <v>1541</v>
      </c>
      <c r="K14" s="13">
        <f t="shared" ref="K14:K19" si="6">L14+M14</f>
        <v>4</v>
      </c>
      <c r="L14" s="13">
        <f t="shared" ref="L14:P14" si="7">SUM(L8:L11)</f>
        <v>0</v>
      </c>
      <c r="M14" s="13">
        <f t="shared" si="7"/>
        <v>4</v>
      </c>
      <c r="N14" s="13">
        <f t="shared" ref="N14:N19" si="8">O14+P14</f>
        <v>123</v>
      </c>
      <c r="O14" s="13">
        <f t="shared" si="7"/>
        <v>0</v>
      </c>
      <c r="P14" s="13">
        <f t="shared" si="7"/>
        <v>123</v>
      </c>
    </row>
    <row r="15" spans="1:16" ht="20.65" customHeight="1">
      <c r="A15" s="7" t="s">
        <v>1542</v>
      </c>
      <c r="B15" s="5" t="s">
        <v>1543</v>
      </c>
      <c r="C15" s="13">
        <f t="shared" ref="C15:C17" si="9">D15+E15</f>
        <v>64</v>
      </c>
      <c r="D15" s="11"/>
      <c r="E15" s="11">
        <v>64</v>
      </c>
      <c r="F15" s="13">
        <f t="shared" ref="F15:F17" si="10">G15+H15</f>
        <v>59</v>
      </c>
      <c r="G15" s="11"/>
      <c r="H15" s="11">
        <v>59</v>
      </c>
      <c r="I15" s="7" t="s">
        <v>1544</v>
      </c>
      <c r="J15" s="5" t="s">
        <v>1545</v>
      </c>
      <c r="K15" s="13">
        <f t="shared" si="6"/>
        <v>0</v>
      </c>
      <c r="L15" s="11"/>
      <c r="M15" s="10"/>
      <c r="N15" s="13">
        <f t="shared" si="8"/>
        <v>0</v>
      </c>
      <c r="O15" s="11"/>
      <c r="P15" s="10"/>
    </row>
    <row r="16" spans="1:16" ht="20.65" customHeight="1">
      <c r="A16" s="7" t="s">
        <v>1546</v>
      </c>
      <c r="B16" s="5" t="s">
        <v>1547</v>
      </c>
      <c r="C16" s="13">
        <f t="shared" si="9"/>
        <v>0</v>
      </c>
      <c r="D16" s="11"/>
      <c r="E16" s="11"/>
      <c r="F16" s="13">
        <f t="shared" si="10"/>
        <v>0</v>
      </c>
      <c r="G16" s="11"/>
      <c r="H16" s="10"/>
      <c r="I16" s="7" t="s">
        <v>1548</v>
      </c>
      <c r="J16" s="5" t="s">
        <v>1549</v>
      </c>
      <c r="K16" s="13">
        <f t="shared" si="6"/>
        <v>0</v>
      </c>
      <c r="L16" s="11"/>
      <c r="M16" s="11"/>
      <c r="N16" s="13">
        <f t="shared" si="8"/>
        <v>0</v>
      </c>
      <c r="O16" s="11"/>
      <c r="P16" s="11"/>
    </row>
    <row r="17" spans="1:16" ht="20.65" customHeight="1">
      <c r="A17" s="7" t="s">
        <v>1550</v>
      </c>
      <c r="B17" s="5" t="s">
        <v>1551</v>
      </c>
      <c r="C17" s="13">
        <f t="shared" si="9"/>
        <v>7</v>
      </c>
      <c r="D17" s="11"/>
      <c r="E17" s="11">
        <v>7</v>
      </c>
      <c r="F17" s="13">
        <f t="shared" si="10"/>
        <v>64</v>
      </c>
      <c r="G17" s="11"/>
      <c r="H17" s="11">
        <v>64</v>
      </c>
      <c r="I17" s="7" t="s">
        <v>1552</v>
      </c>
      <c r="J17" s="5" t="s">
        <v>1553</v>
      </c>
      <c r="K17" s="13">
        <f t="shared" si="6"/>
        <v>3</v>
      </c>
      <c r="L17" s="11"/>
      <c r="M17" s="11">
        <v>3</v>
      </c>
      <c r="N17" s="13">
        <f t="shared" si="8"/>
        <v>0</v>
      </c>
      <c r="O17" s="11"/>
      <c r="P17" s="11"/>
    </row>
    <row r="18" spans="1:16" ht="20.65" customHeight="1">
      <c r="A18" s="5"/>
      <c r="B18" s="5"/>
      <c r="C18" s="10"/>
      <c r="D18" s="10"/>
      <c r="E18" s="10"/>
      <c r="F18" s="10"/>
      <c r="G18" s="10"/>
      <c r="H18" s="10"/>
      <c r="I18" s="7" t="s">
        <v>1554</v>
      </c>
      <c r="J18" s="5" t="s">
        <v>1555</v>
      </c>
      <c r="K18" s="13">
        <f t="shared" si="6"/>
        <v>64</v>
      </c>
      <c r="L18" s="11"/>
      <c r="M18" s="11">
        <v>64</v>
      </c>
      <c r="N18" s="13">
        <f t="shared" si="8"/>
        <v>0</v>
      </c>
      <c r="O18" s="10"/>
      <c r="P18" s="10"/>
    </row>
    <row r="19" spans="1:16" ht="20.65" customHeight="1">
      <c r="A19" s="5" t="s">
        <v>1556</v>
      </c>
      <c r="B19" s="5" t="s">
        <v>1557</v>
      </c>
      <c r="C19" s="13">
        <f t="shared" ref="C19" si="11">D19+E19</f>
        <v>71</v>
      </c>
      <c r="D19" s="13">
        <f>SUM(D14:D17)</f>
        <v>0</v>
      </c>
      <c r="E19" s="13">
        <f>SUM(E14:E17)</f>
        <v>71</v>
      </c>
      <c r="F19" s="13">
        <f t="shared" ref="F19" si="12">G19+H19</f>
        <v>123</v>
      </c>
      <c r="G19" s="13">
        <f t="shared" ref="G19:H19" si="13">SUM(G14:G17)</f>
        <v>0</v>
      </c>
      <c r="H19" s="13">
        <f t="shared" si="13"/>
        <v>123</v>
      </c>
      <c r="I19" s="5" t="s">
        <v>1558</v>
      </c>
      <c r="J19" s="5" t="s">
        <v>1559</v>
      </c>
      <c r="K19" s="13">
        <f t="shared" si="6"/>
        <v>7</v>
      </c>
      <c r="L19" s="13">
        <f t="shared" ref="L19:M19" si="14">SUM(L14:L17)</f>
        <v>0</v>
      </c>
      <c r="M19" s="13">
        <f t="shared" si="14"/>
        <v>7</v>
      </c>
      <c r="N19" s="13">
        <f t="shared" si="8"/>
        <v>123</v>
      </c>
      <c r="O19" s="13">
        <f t="shared" ref="O19:P19" si="15">SUM(O14:O17)</f>
        <v>0</v>
      </c>
      <c r="P19" s="13">
        <f t="shared" si="15"/>
        <v>123</v>
      </c>
    </row>
    <row r="20" spans="1:16" ht="44.65" customHeight="1">
      <c r="A20" s="321" t="s">
        <v>1560</v>
      </c>
      <c r="B20" s="321"/>
      <c r="C20" s="321"/>
      <c r="D20" s="321"/>
      <c r="E20" s="321"/>
      <c r="F20" s="321"/>
      <c r="G20" s="321"/>
      <c r="H20" s="321"/>
      <c r="I20" s="321"/>
      <c r="J20" s="321"/>
      <c r="K20" s="321"/>
      <c r="L20" s="321"/>
      <c r="M20" s="321"/>
      <c r="N20" s="321"/>
      <c r="O20" s="321"/>
      <c r="P20" s="321"/>
    </row>
  </sheetData>
  <mergeCells count="13">
    <mergeCell ref="A2:P2"/>
    <mergeCell ref="A3:P3"/>
    <mergeCell ref="A4:H4"/>
    <mergeCell ref="I4:P4"/>
    <mergeCell ref="C5:E5"/>
    <mergeCell ref="F5:H5"/>
    <mergeCell ref="K5:M5"/>
    <mergeCell ref="N5:P5"/>
    <mergeCell ref="A20:P20"/>
    <mergeCell ref="A5:A6"/>
    <mergeCell ref="B5:B6"/>
    <mergeCell ref="I5:I6"/>
    <mergeCell ref="J5:J6"/>
  </mergeCells>
  <phoneticPr fontId="14" type="noConversion"/>
  <pageMargins left="0.75138888888888899" right="0.75138888888888899" top="1" bottom="1" header="0.5" footer="0.5"/>
  <pageSetup paperSize="9" scale="64" orientation="landscape" horizontalDpi="300" verticalDpi="300"/>
  <headerFooter scaleWithDoc="0" alignWithMargins="0"/>
</worksheet>
</file>

<file path=xl/worksheets/sheet15.xml><?xml version="1.0" encoding="utf-8"?>
<worksheet xmlns="http://schemas.openxmlformats.org/spreadsheetml/2006/main" xmlns:r="http://schemas.openxmlformats.org/officeDocument/2006/relationships">
  <sheetPr>
    <pageSetUpPr fitToPage="1"/>
  </sheetPr>
  <dimension ref="A1:I20"/>
  <sheetViews>
    <sheetView workbookViewId="0">
      <selection activeCell="N14" sqref="N14"/>
    </sheetView>
  </sheetViews>
  <sheetFormatPr defaultColWidth="7.75" defaultRowHeight="13.5"/>
  <cols>
    <col min="1" max="1" width="9.875" style="2" customWidth="1"/>
    <col min="2" max="2" width="34.625" style="2" customWidth="1"/>
    <col min="3" max="9" width="12.125" style="2" customWidth="1"/>
    <col min="10" max="16384" width="7.75" style="2"/>
  </cols>
  <sheetData>
    <row r="1" spans="1:9" ht="14.25">
      <c r="A1" s="3" t="s">
        <v>1561</v>
      </c>
    </row>
    <row r="2" spans="1:9" s="1" customFormat="1" ht="35.1" customHeight="1">
      <c r="A2" s="329" t="s">
        <v>1562</v>
      </c>
      <c r="B2" s="329"/>
      <c r="C2" s="329"/>
      <c r="D2" s="329"/>
      <c r="E2" s="329"/>
      <c r="F2" s="329"/>
      <c r="G2" s="329"/>
      <c r="H2" s="329"/>
      <c r="I2" s="329"/>
    </row>
    <row r="3" spans="1:9" ht="21" customHeight="1">
      <c r="A3" s="324" t="s">
        <v>3</v>
      </c>
      <c r="B3" s="324"/>
      <c r="C3" s="324"/>
      <c r="D3" s="324"/>
      <c r="E3" s="324"/>
      <c r="F3" s="324"/>
      <c r="G3" s="324"/>
      <c r="H3" s="324"/>
      <c r="I3" s="324"/>
    </row>
    <row r="4" spans="1:9" ht="33.4" customHeight="1">
      <c r="A4" s="328" t="s">
        <v>1563</v>
      </c>
      <c r="B4" s="328" t="s">
        <v>1564</v>
      </c>
      <c r="C4" s="328" t="s">
        <v>1565</v>
      </c>
      <c r="D4" s="325"/>
      <c r="E4" s="325"/>
      <c r="F4" s="328" t="s">
        <v>1566</v>
      </c>
      <c r="G4" s="325"/>
      <c r="H4" s="325"/>
      <c r="I4" s="328" t="s">
        <v>1567</v>
      </c>
    </row>
    <row r="5" spans="1:9" ht="33.4" customHeight="1">
      <c r="A5" s="325"/>
      <c r="B5" s="325"/>
      <c r="C5" s="12" t="s">
        <v>1141</v>
      </c>
      <c r="D5" s="12" t="s">
        <v>1517</v>
      </c>
      <c r="E5" s="12" t="s">
        <v>1518</v>
      </c>
      <c r="F5" s="12" t="s">
        <v>1141</v>
      </c>
      <c r="G5" s="12" t="s">
        <v>1517</v>
      </c>
      <c r="H5" s="12" t="s">
        <v>1518</v>
      </c>
      <c r="I5" s="325"/>
    </row>
    <row r="6" spans="1:9" ht="20.65" customHeight="1">
      <c r="A6" s="6"/>
      <c r="B6" s="5" t="s">
        <v>1519</v>
      </c>
      <c r="C6" s="12" t="s">
        <v>1520</v>
      </c>
      <c r="D6" s="12" t="s">
        <v>1521</v>
      </c>
      <c r="E6" s="12" t="s">
        <v>1522</v>
      </c>
      <c r="F6" s="12" t="s">
        <v>1523</v>
      </c>
      <c r="G6" s="12" t="s">
        <v>1524</v>
      </c>
      <c r="H6" s="12" t="s">
        <v>1525</v>
      </c>
      <c r="I6" s="5" t="s">
        <v>1543</v>
      </c>
    </row>
    <row r="7" spans="1:9" ht="22.15" customHeight="1">
      <c r="A7" s="7" t="s">
        <v>1568</v>
      </c>
      <c r="B7" s="7" t="s">
        <v>1526</v>
      </c>
      <c r="C7" s="13">
        <f t="shared" ref="C7" si="0">D7+E7</f>
        <v>0</v>
      </c>
      <c r="D7" s="11"/>
      <c r="E7" s="11"/>
      <c r="F7" s="13">
        <f t="shared" ref="F7" si="1">G7+H7</f>
        <v>0</v>
      </c>
      <c r="G7" s="11"/>
      <c r="H7" s="11"/>
      <c r="I7" s="15"/>
    </row>
    <row r="8" spans="1:9" ht="22.15" customHeight="1">
      <c r="A8" s="14" t="s">
        <v>1569</v>
      </c>
      <c r="B8" s="14" t="s">
        <v>1569</v>
      </c>
      <c r="C8" s="11"/>
      <c r="D8" s="11"/>
      <c r="E8" s="11"/>
      <c r="F8" s="11"/>
      <c r="G8" s="11"/>
      <c r="H8" s="11"/>
      <c r="I8" s="16"/>
    </row>
    <row r="9" spans="1:9" ht="22.15" customHeight="1">
      <c r="A9" s="7" t="s">
        <v>1570</v>
      </c>
      <c r="B9" s="7" t="s">
        <v>1529</v>
      </c>
      <c r="C9" s="13">
        <f t="shared" ref="C9" si="2">D9+E9</f>
        <v>0</v>
      </c>
      <c r="D9" s="11"/>
      <c r="E9" s="11"/>
      <c r="F9" s="13">
        <f t="shared" ref="F9" si="3">G9+H9</f>
        <v>0</v>
      </c>
      <c r="G9" s="11"/>
      <c r="H9" s="11"/>
      <c r="I9" s="15"/>
    </row>
    <row r="10" spans="1:9" ht="22.15" customHeight="1">
      <c r="A10" s="14" t="s">
        <v>1569</v>
      </c>
      <c r="B10" s="14" t="s">
        <v>1569</v>
      </c>
      <c r="C10" s="11"/>
      <c r="D10" s="11"/>
      <c r="E10" s="11"/>
      <c r="F10" s="11"/>
      <c r="G10" s="11"/>
      <c r="H10" s="11"/>
      <c r="I10" s="16"/>
    </row>
    <row r="11" spans="1:9" ht="22.15" customHeight="1">
      <c r="A11" s="7" t="s">
        <v>1571</v>
      </c>
      <c r="B11" s="7" t="s">
        <v>1532</v>
      </c>
      <c r="C11" s="13">
        <f t="shared" ref="C11" si="4">D11+E11</f>
        <v>0</v>
      </c>
      <c r="D11" s="11"/>
      <c r="E11" s="11"/>
      <c r="F11" s="13">
        <f t="shared" ref="F11" si="5">G11+H11</f>
        <v>0</v>
      </c>
      <c r="G11" s="11"/>
      <c r="H11" s="11"/>
      <c r="I11" s="15"/>
    </row>
    <row r="12" spans="1:9" ht="22.15" customHeight="1">
      <c r="A12" s="14" t="s">
        <v>1569</v>
      </c>
      <c r="B12" s="14" t="s">
        <v>1569</v>
      </c>
      <c r="C12" s="11"/>
      <c r="D12" s="11"/>
      <c r="E12" s="11"/>
      <c r="F12" s="11"/>
      <c r="G12" s="11"/>
      <c r="H12" s="11"/>
      <c r="I12" s="16"/>
    </row>
    <row r="13" spans="1:9" ht="22.15" customHeight="1">
      <c r="A13" s="7" t="s">
        <v>1572</v>
      </c>
      <c r="B13" s="7" t="s">
        <v>1535</v>
      </c>
      <c r="C13" s="13">
        <f t="shared" ref="C13" si="6">D13+E13</f>
        <v>0</v>
      </c>
      <c r="D13" s="11"/>
      <c r="E13" s="11"/>
      <c r="F13" s="13">
        <f t="shared" ref="F13" si="7">G13+H13</f>
        <v>0</v>
      </c>
      <c r="G13" s="11"/>
      <c r="H13" s="11"/>
      <c r="I13" s="15"/>
    </row>
    <row r="14" spans="1:9" ht="22.15" customHeight="1">
      <c r="A14" s="14" t="s">
        <v>1569</v>
      </c>
      <c r="B14" s="14" t="s">
        <v>1569</v>
      </c>
      <c r="C14" s="11"/>
      <c r="D14" s="11"/>
      <c r="E14" s="11"/>
      <c r="F14" s="11"/>
      <c r="G14" s="11"/>
      <c r="H14" s="11"/>
      <c r="I14" s="16"/>
    </row>
    <row r="15" spans="1:9" ht="22.15" customHeight="1">
      <c r="A15" s="7" t="s">
        <v>1573</v>
      </c>
      <c r="B15" s="7" t="s">
        <v>1538</v>
      </c>
      <c r="C15" s="13">
        <f t="shared" ref="C15:C19" si="8">D15+E15</f>
        <v>0</v>
      </c>
      <c r="D15" s="11"/>
      <c r="E15" s="11"/>
      <c r="F15" s="13">
        <f t="shared" ref="F15:F19" si="9">G15+H15</f>
        <v>0</v>
      </c>
      <c r="G15" s="11"/>
      <c r="H15" s="11"/>
      <c r="I15" s="15"/>
    </row>
    <row r="16" spans="1:9" ht="22.15" customHeight="1">
      <c r="A16" s="326" t="s">
        <v>40</v>
      </c>
      <c r="B16" s="325"/>
      <c r="C16" s="13">
        <f t="shared" si="8"/>
        <v>0</v>
      </c>
      <c r="D16" s="13">
        <f>D15+D13+D11+D9+D7</f>
        <v>0</v>
      </c>
      <c r="E16" s="13">
        <f>E15+E13+E11+E9+E7</f>
        <v>0</v>
      </c>
      <c r="F16" s="13">
        <f t="shared" si="9"/>
        <v>0</v>
      </c>
      <c r="G16" s="13">
        <f>G15+G13+G11+G9+G7</f>
        <v>0</v>
      </c>
      <c r="H16" s="13">
        <f>H15+H13+H11+H9+H7</f>
        <v>0</v>
      </c>
      <c r="I16" s="15"/>
    </row>
    <row r="17" spans="1:9" ht="22.15" customHeight="1">
      <c r="A17" s="326" t="s">
        <v>1542</v>
      </c>
      <c r="B17" s="325" t="s">
        <v>1542</v>
      </c>
      <c r="C17" s="13">
        <f t="shared" si="8"/>
        <v>64</v>
      </c>
      <c r="D17" s="11"/>
      <c r="E17" s="11">
        <v>64</v>
      </c>
      <c r="F17" s="13">
        <f t="shared" si="9"/>
        <v>59</v>
      </c>
      <c r="G17" s="11"/>
      <c r="H17" s="11">
        <v>59</v>
      </c>
      <c r="I17" s="15">
        <f t="shared" ref="I17:I19" si="10">F17/C17</f>
        <v>0.921875</v>
      </c>
    </row>
    <row r="18" spans="1:9" ht="22.15" customHeight="1">
      <c r="A18" s="326" t="s">
        <v>1546</v>
      </c>
      <c r="B18" s="325"/>
      <c r="C18" s="13">
        <f t="shared" si="8"/>
        <v>0</v>
      </c>
      <c r="D18" s="11"/>
      <c r="E18" s="11"/>
      <c r="F18" s="13">
        <f t="shared" si="9"/>
        <v>0</v>
      </c>
      <c r="G18" s="11"/>
      <c r="H18" s="11"/>
      <c r="I18" s="15"/>
    </row>
    <row r="19" spans="1:9" ht="22.15" customHeight="1">
      <c r="A19" s="326" t="s">
        <v>1550</v>
      </c>
      <c r="B19" s="325"/>
      <c r="C19" s="13">
        <f t="shared" si="8"/>
        <v>7</v>
      </c>
      <c r="D19" s="11"/>
      <c r="E19" s="11">
        <v>7</v>
      </c>
      <c r="F19" s="13">
        <f t="shared" si="9"/>
        <v>64</v>
      </c>
      <c r="G19" s="11"/>
      <c r="H19" s="11">
        <v>64</v>
      </c>
      <c r="I19" s="15">
        <f t="shared" si="10"/>
        <v>9.1428571428571406</v>
      </c>
    </row>
    <row r="20" spans="1:9" ht="22.15" customHeight="1">
      <c r="A20" s="326" t="s">
        <v>1574</v>
      </c>
      <c r="B20" s="325"/>
      <c r="C20" s="327"/>
      <c r="D20" s="327"/>
      <c r="E20" s="327"/>
      <c r="F20" s="327"/>
      <c r="G20" s="327"/>
      <c r="H20" s="327"/>
      <c r="I20" s="327"/>
    </row>
  </sheetData>
  <mergeCells count="12">
    <mergeCell ref="A2:I2"/>
    <mergeCell ref="A3:I3"/>
    <mergeCell ref="C4:E4"/>
    <mergeCell ref="F4:H4"/>
    <mergeCell ref="A16:B16"/>
    <mergeCell ref="A17:B17"/>
    <mergeCell ref="A18:B18"/>
    <mergeCell ref="A19:B19"/>
    <mergeCell ref="A20:I20"/>
    <mergeCell ref="A4:A5"/>
    <mergeCell ref="B4:B5"/>
    <mergeCell ref="I4:I5"/>
  </mergeCells>
  <phoneticPr fontId="14" type="noConversion"/>
  <pageMargins left="0.75138888888888899" right="0.75138888888888899" top="1" bottom="1" header="0.5" footer="0.5"/>
  <pageSetup paperSize="9" scale="93" orientation="landscape" horizontalDpi="300" verticalDpi="300"/>
  <headerFooter scaleWithDoc="0" alignWithMargins="0"/>
</worksheet>
</file>

<file path=xl/worksheets/sheet16.xml><?xml version="1.0" encoding="utf-8"?>
<worksheet xmlns="http://schemas.openxmlformats.org/spreadsheetml/2006/main" xmlns:r="http://schemas.openxmlformats.org/officeDocument/2006/relationships">
  <sheetPr>
    <pageSetUpPr fitToPage="1"/>
  </sheetPr>
  <dimension ref="A1:U15"/>
  <sheetViews>
    <sheetView workbookViewId="0">
      <selection activeCell="S10" sqref="S10"/>
    </sheetView>
  </sheetViews>
  <sheetFormatPr defaultColWidth="7.75" defaultRowHeight="13.5"/>
  <cols>
    <col min="1" max="1" width="9.5" style="2" customWidth="1"/>
    <col min="2" max="2" width="24.875" style="2" customWidth="1"/>
    <col min="3" max="21" width="8.5" style="2" customWidth="1"/>
    <col min="22" max="16384" width="7.75" style="2"/>
  </cols>
  <sheetData>
    <row r="1" spans="1:21" ht="14.25">
      <c r="A1" s="3" t="s">
        <v>1575</v>
      </c>
    </row>
    <row r="2" spans="1:21" s="1" customFormat="1" ht="45" customHeight="1">
      <c r="A2" s="330" t="s">
        <v>1576</v>
      </c>
      <c r="B2" s="330"/>
      <c r="C2" s="330"/>
      <c r="D2" s="330"/>
      <c r="E2" s="330"/>
      <c r="F2" s="330"/>
      <c r="G2" s="330"/>
      <c r="H2" s="330"/>
      <c r="I2" s="330"/>
      <c r="J2" s="330"/>
      <c r="K2" s="330"/>
      <c r="L2" s="330"/>
      <c r="M2" s="330"/>
      <c r="N2" s="330"/>
      <c r="O2" s="330"/>
      <c r="P2" s="330"/>
      <c r="Q2" s="330"/>
      <c r="R2" s="330"/>
      <c r="S2" s="330"/>
      <c r="T2" s="330"/>
      <c r="U2" s="330"/>
    </row>
    <row r="3" spans="1:21" ht="21" customHeight="1">
      <c r="A3" s="324" t="s">
        <v>3</v>
      </c>
      <c r="B3" s="324"/>
      <c r="C3" s="324"/>
      <c r="D3" s="324"/>
      <c r="E3" s="324"/>
      <c r="F3" s="324"/>
      <c r="G3" s="324"/>
      <c r="H3" s="324"/>
      <c r="I3" s="324"/>
      <c r="J3" s="324"/>
      <c r="K3" s="324"/>
      <c r="L3" s="324"/>
      <c r="M3" s="324"/>
      <c r="N3" s="324"/>
      <c r="O3" s="324"/>
      <c r="P3" s="324"/>
      <c r="Q3" s="324"/>
      <c r="R3" s="324"/>
      <c r="S3" s="324"/>
      <c r="T3" s="324"/>
      <c r="U3" s="324"/>
    </row>
    <row r="4" spans="1:21" ht="22.15" customHeight="1">
      <c r="A4" s="328" t="s">
        <v>1563</v>
      </c>
      <c r="B4" s="328" t="s">
        <v>1577</v>
      </c>
      <c r="C4" s="328" t="s">
        <v>1565</v>
      </c>
      <c r="D4" s="325"/>
      <c r="E4" s="325"/>
      <c r="F4" s="325"/>
      <c r="G4" s="325"/>
      <c r="H4" s="325"/>
      <c r="I4" s="325"/>
      <c r="J4" s="325"/>
      <c r="K4" s="325"/>
      <c r="L4" s="328" t="s">
        <v>1566</v>
      </c>
      <c r="M4" s="325"/>
      <c r="N4" s="325"/>
      <c r="O4" s="325"/>
      <c r="P4" s="325"/>
      <c r="Q4" s="325"/>
      <c r="R4" s="325"/>
      <c r="S4" s="325"/>
      <c r="T4" s="325"/>
      <c r="U4" s="328" t="s">
        <v>1567</v>
      </c>
    </row>
    <row r="5" spans="1:21" ht="22.15" customHeight="1">
      <c r="A5" s="325"/>
      <c r="B5" s="325"/>
      <c r="C5" s="328" t="s">
        <v>1106</v>
      </c>
      <c r="D5" s="328" t="s">
        <v>1141</v>
      </c>
      <c r="E5" s="325"/>
      <c r="F5" s="328" t="s">
        <v>1578</v>
      </c>
      <c r="G5" s="325"/>
      <c r="H5" s="328" t="s">
        <v>1579</v>
      </c>
      <c r="I5" s="325"/>
      <c r="J5" s="328" t="s">
        <v>988</v>
      </c>
      <c r="K5" s="325"/>
      <c r="L5" s="328" t="s">
        <v>1106</v>
      </c>
      <c r="M5" s="328" t="s">
        <v>1141</v>
      </c>
      <c r="N5" s="325"/>
      <c r="O5" s="328" t="s">
        <v>1578</v>
      </c>
      <c r="P5" s="325"/>
      <c r="Q5" s="328" t="s">
        <v>1579</v>
      </c>
      <c r="R5" s="325"/>
      <c r="S5" s="328" t="s">
        <v>988</v>
      </c>
      <c r="T5" s="325"/>
      <c r="U5" s="325"/>
    </row>
    <row r="6" spans="1:21" ht="44.65" customHeight="1">
      <c r="A6" s="325"/>
      <c r="B6" s="325"/>
      <c r="C6" s="325"/>
      <c r="D6" s="12" t="s">
        <v>1517</v>
      </c>
      <c r="E6" s="12" t="s">
        <v>1518</v>
      </c>
      <c r="F6" s="12" t="s">
        <v>1517</v>
      </c>
      <c r="G6" s="12" t="s">
        <v>1518</v>
      </c>
      <c r="H6" s="12" t="s">
        <v>1517</v>
      </c>
      <c r="I6" s="12" t="s">
        <v>1518</v>
      </c>
      <c r="J6" s="12" t="s">
        <v>1517</v>
      </c>
      <c r="K6" s="12" t="s">
        <v>1518</v>
      </c>
      <c r="L6" s="325"/>
      <c r="M6" s="12" t="s">
        <v>1517</v>
      </c>
      <c r="N6" s="12" t="s">
        <v>1518</v>
      </c>
      <c r="O6" s="12" t="s">
        <v>1517</v>
      </c>
      <c r="P6" s="12" t="s">
        <v>1518</v>
      </c>
      <c r="Q6" s="12" t="s">
        <v>1517</v>
      </c>
      <c r="R6" s="12" t="s">
        <v>1518</v>
      </c>
      <c r="S6" s="12" t="s">
        <v>1517</v>
      </c>
      <c r="T6" s="12" t="s">
        <v>1518</v>
      </c>
      <c r="U6" s="325"/>
    </row>
    <row r="7" spans="1:21" ht="32.1" customHeight="1">
      <c r="A7" s="5"/>
      <c r="B7" s="5" t="s">
        <v>1519</v>
      </c>
      <c r="C7" s="5" t="s">
        <v>1520</v>
      </c>
      <c r="D7" s="12" t="s">
        <v>1521</v>
      </c>
      <c r="E7" s="12" t="s">
        <v>1522</v>
      </c>
      <c r="F7" s="12" t="s">
        <v>1523</v>
      </c>
      <c r="G7" s="12" t="s">
        <v>1524</v>
      </c>
      <c r="H7" s="12" t="s">
        <v>1525</v>
      </c>
      <c r="I7" s="12" t="s">
        <v>1543</v>
      </c>
      <c r="J7" s="12" t="s">
        <v>1547</v>
      </c>
      <c r="K7" s="12" t="s">
        <v>1551</v>
      </c>
      <c r="L7" s="5" t="s">
        <v>1557</v>
      </c>
      <c r="M7" s="12" t="s">
        <v>1528</v>
      </c>
      <c r="N7" s="12" t="s">
        <v>1531</v>
      </c>
      <c r="O7" s="12" t="s">
        <v>1534</v>
      </c>
      <c r="P7" s="12" t="s">
        <v>1537</v>
      </c>
      <c r="Q7" s="12" t="s">
        <v>1541</v>
      </c>
      <c r="R7" s="12" t="s">
        <v>1545</v>
      </c>
      <c r="S7" s="12" t="s">
        <v>1549</v>
      </c>
      <c r="T7" s="12" t="s">
        <v>1553</v>
      </c>
      <c r="U7" s="5" t="s">
        <v>1555</v>
      </c>
    </row>
    <row r="8" spans="1:21" ht="32.1" customHeight="1">
      <c r="A8" s="7"/>
      <c r="B8" s="7" t="s">
        <v>1580</v>
      </c>
      <c r="C8" s="13">
        <f t="shared" ref="C8" si="0">D8+E8</f>
        <v>4</v>
      </c>
      <c r="D8" s="13">
        <f>F8+H8+J8</f>
        <v>0</v>
      </c>
      <c r="E8" s="13">
        <f>G8+I8+K8</f>
        <v>4</v>
      </c>
      <c r="F8" s="11"/>
      <c r="G8" s="11"/>
      <c r="H8" s="11"/>
      <c r="I8" s="11"/>
      <c r="J8" s="11"/>
      <c r="K8" s="11">
        <v>4</v>
      </c>
      <c r="L8" s="13">
        <f t="shared" ref="L8" si="1">M8+N8</f>
        <v>123</v>
      </c>
      <c r="M8" s="13">
        <f>O8+Q8+S8</f>
        <v>0</v>
      </c>
      <c r="N8" s="13">
        <f>P8+R8+T8</f>
        <v>123</v>
      </c>
      <c r="O8" s="11"/>
      <c r="P8" s="11"/>
      <c r="Q8" s="11"/>
      <c r="R8" s="11"/>
      <c r="S8" s="11"/>
      <c r="T8" s="11">
        <v>123</v>
      </c>
      <c r="U8" s="15">
        <f>L8/C8</f>
        <v>30.75</v>
      </c>
    </row>
    <row r="9" spans="1:21" ht="32.1" customHeight="1">
      <c r="A9" s="14" t="s">
        <v>1569</v>
      </c>
      <c r="B9" s="14" t="s">
        <v>1569</v>
      </c>
      <c r="C9" s="11"/>
      <c r="D9" s="11"/>
      <c r="E9" s="11"/>
      <c r="F9" s="11"/>
      <c r="G9" s="11"/>
      <c r="H9" s="11"/>
      <c r="I9" s="11"/>
      <c r="J9" s="11"/>
      <c r="K9" s="11"/>
      <c r="L9" s="11"/>
      <c r="M9" s="11"/>
      <c r="N9" s="11"/>
      <c r="O9" s="11"/>
      <c r="P9" s="11"/>
      <c r="Q9" s="11"/>
      <c r="R9" s="11"/>
      <c r="S9" s="11"/>
      <c r="T9" s="11"/>
      <c r="U9" s="16"/>
    </row>
    <row r="10" spans="1:21" ht="32.1" customHeight="1">
      <c r="A10" s="326" t="s">
        <v>998</v>
      </c>
      <c r="B10" s="325"/>
      <c r="C10" s="13">
        <f t="shared" ref="C10:C14" si="2">D10+E10</f>
        <v>0</v>
      </c>
      <c r="D10" s="13">
        <f t="shared" ref="D10:D14" si="3">F10+H10+J10</f>
        <v>0</v>
      </c>
      <c r="E10" s="13">
        <f t="shared" ref="E10:E14" si="4">G10+I10+K10</f>
        <v>0</v>
      </c>
      <c r="F10" s="11"/>
      <c r="G10" s="11"/>
      <c r="H10" s="11"/>
      <c r="I10" s="11"/>
      <c r="J10" s="11"/>
      <c r="K10" s="11"/>
      <c r="L10" s="13">
        <f t="shared" ref="L10:L14" si="5">M10+N10</f>
        <v>0</v>
      </c>
      <c r="M10" s="13">
        <f t="shared" ref="M10:M14" si="6">O10+Q10+S10</f>
        <v>0</v>
      </c>
      <c r="N10" s="13">
        <f t="shared" ref="N10:N14" si="7">P10+R10+T10</f>
        <v>0</v>
      </c>
      <c r="O10" s="11"/>
      <c r="P10" s="11"/>
      <c r="Q10" s="11"/>
      <c r="R10" s="11"/>
      <c r="S10" s="11"/>
      <c r="T10" s="11"/>
      <c r="U10" s="15"/>
    </row>
    <row r="11" spans="1:21" ht="32.1" customHeight="1">
      <c r="A11" s="326" t="s">
        <v>1544</v>
      </c>
      <c r="B11" s="325" t="s">
        <v>1544</v>
      </c>
      <c r="C11" s="13">
        <f t="shared" si="2"/>
        <v>0</v>
      </c>
      <c r="D11" s="13">
        <f t="shared" si="3"/>
        <v>0</v>
      </c>
      <c r="E11" s="13">
        <f t="shared" si="4"/>
        <v>0</v>
      </c>
      <c r="F11" s="11"/>
      <c r="G11" s="10"/>
      <c r="H11" s="11"/>
      <c r="I11" s="10"/>
      <c r="J11" s="11"/>
      <c r="K11" s="10"/>
      <c r="L11" s="13">
        <f t="shared" si="5"/>
        <v>0</v>
      </c>
      <c r="M11" s="13">
        <f t="shared" si="6"/>
        <v>0</v>
      </c>
      <c r="N11" s="13">
        <f t="shared" si="7"/>
        <v>0</v>
      </c>
      <c r="O11" s="11"/>
      <c r="P11" s="10"/>
      <c r="Q11" s="11"/>
      <c r="R11" s="10"/>
      <c r="S11" s="11"/>
      <c r="T11" s="10"/>
      <c r="U11" s="15"/>
    </row>
    <row r="12" spans="1:21" ht="32.1" customHeight="1">
      <c r="A12" s="326" t="s">
        <v>1548</v>
      </c>
      <c r="B12" s="325"/>
      <c r="C12" s="13">
        <f t="shared" si="2"/>
        <v>0</v>
      </c>
      <c r="D12" s="13">
        <f t="shared" si="3"/>
        <v>0</v>
      </c>
      <c r="E12" s="13">
        <f t="shared" si="4"/>
        <v>0</v>
      </c>
      <c r="F12" s="11"/>
      <c r="G12" s="11"/>
      <c r="H12" s="11"/>
      <c r="I12" s="11"/>
      <c r="J12" s="11"/>
      <c r="K12" s="11"/>
      <c r="L12" s="13">
        <f t="shared" si="5"/>
        <v>0</v>
      </c>
      <c r="M12" s="13">
        <f t="shared" si="6"/>
        <v>0</v>
      </c>
      <c r="N12" s="13">
        <f t="shared" si="7"/>
        <v>0</v>
      </c>
      <c r="O12" s="11"/>
      <c r="P12" s="11"/>
      <c r="Q12" s="11"/>
      <c r="R12" s="11"/>
      <c r="S12" s="11"/>
      <c r="T12" s="11"/>
      <c r="U12" s="15"/>
    </row>
    <row r="13" spans="1:21" ht="32.1" customHeight="1">
      <c r="A13" s="326" t="s">
        <v>1552</v>
      </c>
      <c r="B13" s="325" t="s">
        <v>1552</v>
      </c>
      <c r="C13" s="13">
        <f t="shared" si="2"/>
        <v>3</v>
      </c>
      <c r="D13" s="13">
        <f t="shared" si="3"/>
        <v>0</v>
      </c>
      <c r="E13" s="13">
        <f t="shared" si="4"/>
        <v>3</v>
      </c>
      <c r="F13" s="11"/>
      <c r="G13" s="11"/>
      <c r="H13" s="11"/>
      <c r="I13" s="11"/>
      <c r="J13" s="11"/>
      <c r="K13" s="11">
        <v>3</v>
      </c>
      <c r="L13" s="13">
        <f t="shared" si="5"/>
        <v>0</v>
      </c>
      <c r="M13" s="13">
        <f t="shared" si="6"/>
        <v>0</v>
      </c>
      <c r="N13" s="13">
        <f t="shared" si="7"/>
        <v>0</v>
      </c>
      <c r="O13" s="11"/>
      <c r="P13" s="11"/>
      <c r="Q13" s="11"/>
      <c r="R13" s="11"/>
      <c r="S13" s="11"/>
      <c r="T13" s="11"/>
      <c r="U13" s="15">
        <f t="shared" ref="U13:U14" si="8">L13/C13</f>
        <v>0</v>
      </c>
    </row>
    <row r="14" spans="1:21" ht="32.1" customHeight="1">
      <c r="A14" s="326" t="s">
        <v>1554</v>
      </c>
      <c r="B14" s="325"/>
      <c r="C14" s="13">
        <f t="shared" si="2"/>
        <v>64</v>
      </c>
      <c r="D14" s="13">
        <f t="shared" si="3"/>
        <v>0</v>
      </c>
      <c r="E14" s="13">
        <f t="shared" si="4"/>
        <v>64</v>
      </c>
      <c r="F14" s="11"/>
      <c r="G14" s="11"/>
      <c r="H14" s="11"/>
      <c r="I14" s="11"/>
      <c r="J14" s="11"/>
      <c r="K14" s="11">
        <v>64</v>
      </c>
      <c r="L14" s="13">
        <f t="shared" si="5"/>
        <v>64</v>
      </c>
      <c r="M14" s="13">
        <f t="shared" si="6"/>
        <v>0</v>
      </c>
      <c r="N14" s="13">
        <f t="shared" si="7"/>
        <v>64</v>
      </c>
      <c r="O14" s="11"/>
      <c r="P14" s="11"/>
      <c r="Q14" s="11"/>
      <c r="R14" s="11"/>
      <c r="S14" s="11"/>
      <c r="T14" s="11">
        <v>64</v>
      </c>
      <c r="U14" s="15">
        <f t="shared" si="8"/>
        <v>1</v>
      </c>
    </row>
    <row r="15" spans="1:21" ht="44.65" customHeight="1">
      <c r="A15" s="326" t="s">
        <v>1581</v>
      </c>
      <c r="B15" s="325"/>
      <c r="C15" s="327"/>
      <c r="D15" s="327"/>
      <c r="E15" s="327"/>
      <c r="F15" s="327"/>
      <c r="G15" s="327"/>
      <c r="H15" s="327"/>
      <c r="I15" s="327"/>
      <c r="J15" s="327"/>
      <c r="K15" s="327"/>
      <c r="L15" s="327"/>
      <c r="M15" s="327"/>
      <c r="N15" s="327"/>
      <c r="O15" s="327"/>
      <c r="P15" s="327"/>
      <c r="Q15" s="327"/>
      <c r="R15" s="327"/>
      <c r="S15" s="327"/>
      <c r="T15" s="327"/>
      <c r="U15" s="327"/>
    </row>
  </sheetData>
  <mergeCells count="23">
    <mergeCell ref="A2:U2"/>
    <mergeCell ref="A3:U3"/>
    <mergeCell ref="C4:K4"/>
    <mergeCell ref="L4:T4"/>
    <mergeCell ref="D5:E5"/>
    <mergeCell ref="F5:G5"/>
    <mergeCell ref="H5:I5"/>
    <mergeCell ref="J5:K5"/>
    <mergeCell ref="M5:N5"/>
    <mergeCell ref="O5:P5"/>
    <mergeCell ref="Q5:R5"/>
    <mergeCell ref="S5:T5"/>
    <mergeCell ref="A15:U15"/>
    <mergeCell ref="A4:A6"/>
    <mergeCell ref="B4:B6"/>
    <mergeCell ref="C5:C6"/>
    <mergeCell ref="L5:L6"/>
    <mergeCell ref="U4:U6"/>
    <mergeCell ref="A10:B10"/>
    <mergeCell ref="A11:B11"/>
    <mergeCell ref="A12:B12"/>
    <mergeCell ref="A13:B13"/>
    <mergeCell ref="A14:B14"/>
  </mergeCells>
  <phoneticPr fontId="14" type="noConversion"/>
  <pageMargins left="0.75138888888888899" right="0.75138888888888899" top="1" bottom="1" header="0.5" footer="0.5"/>
  <pageSetup paperSize="9" scale="62" orientation="landscape" horizontalDpi="300" verticalDpi="300"/>
  <headerFooter scaleWithDoc="0" alignWithMargins="0"/>
</worksheet>
</file>

<file path=xl/worksheets/sheet17.xml><?xml version="1.0" encoding="utf-8"?>
<worksheet xmlns="http://schemas.openxmlformats.org/spreadsheetml/2006/main" xmlns:r="http://schemas.openxmlformats.org/officeDocument/2006/relationships">
  <dimension ref="A1:E34"/>
  <sheetViews>
    <sheetView workbookViewId="0">
      <selection activeCell="D5" sqref="D5"/>
    </sheetView>
  </sheetViews>
  <sheetFormatPr defaultColWidth="7.75" defaultRowHeight="13.5"/>
  <cols>
    <col min="1" max="1" width="6.375" style="2" customWidth="1"/>
    <col min="2" max="2" width="45" style="2" customWidth="1"/>
    <col min="3" max="3" width="4.375" style="2" customWidth="1"/>
    <col min="4" max="5" width="14.875" style="2" customWidth="1"/>
    <col min="6" max="16384" width="7.75" style="2"/>
  </cols>
  <sheetData>
    <row r="1" spans="1:5" ht="14.25">
      <c r="A1" s="3" t="s">
        <v>1582</v>
      </c>
    </row>
    <row r="2" spans="1:5" s="1" customFormat="1" ht="22.5">
      <c r="A2" s="332" t="s">
        <v>1583</v>
      </c>
      <c r="B2" s="332"/>
      <c r="C2" s="332"/>
      <c r="D2" s="332"/>
      <c r="E2" s="332"/>
    </row>
    <row r="3" spans="1:5" ht="21" customHeight="1">
      <c r="A3" s="324" t="s">
        <v>3</v>
      </c>
      <c r="B3" s="324"/>
      <c r="C3" s="324"/>
      <c r="D3" s="324"/>
      <c r="E3" s="324"/>
    </row>
    <row r="4" spans="1:5" ht="22.15" customHeight="1">
      <c r="A4" s="322" t="s">
        <v>1584</v>
      </c>
      <c r="B4" s="325"/>
      <c r="C4" s="5" t="s">
        <v>1515</v>
      </c>
      <c r="D4" s="5" t="s">
        <v>1517</v>
      </c>
      <c r="E4" s="5" t="s">
        <v>1518</v>
      </c>
    </row>
    <row r="5" spans="1:5" ht="22.15" customHeight="1">
      <c r="A5" s="331" t="s">
        <v>1585</v>
      </c>
      <c r="B5" s="325"/>
      <c r="C5" s="5" t="s">
        <v>1520</v>
      </c>
      <c r="D5" s="7"/>
      <c r="E5" s="7"/>
    </row>
    <row r="6" spans="1:5" ht="22.15" customHeight="1">
      <c r="A6" s="7"/>
      <c r="B6" s="7" t="s">
        <v>1586</v>
      </c>
      <c r="C6" s="5" t="s">
        <v>1521</v>
      </c>
      <c r="D6" s="8"/>
      <c r="E6" s="8"/>
    </row>
    <row r="7" spans="1:5" ht="22.15" customHeight="1">
      <c r="A7" s="7"/>
      <c r="B7" s="7" t="s">
        <v>1587</v>
      </c>
      <c r="C7" s="5" t="s">
        <v>1522</v>
      </c>
      <c r="D7" s="8"/>
      <c r="E7" s="8"/>
    </row>
    <row r="8" spans="1:5" ht="22.15" customHeight="1">
      <c r="A8" s="7"/>
      <c r="B8" s="7" t="s">
        <v>1588</v>
      </c>
      <c r="C8" s="5" t="s">
        <v>1523</v>
      </c>
      <c r="D8" s="8"/>
      <c r="E8" s="8"/>
    </row>
    <row r="9" spans="1:5" ht="22.15" customHeight="1">
      <c r="A9" s="7"/>
      <c r="B9" s="7" t="s">
        <v>1589</v>
      </c>
      <c r="C9" s="5" t="s">
        <v>1524</v>
      </c>
      <c r="D9" s="9" t="s">
        <v>1569</v>
      </c>
      <c r="E9" s="9" t="s">
        <v>1569</v>
      </c>
    </row>
    <row r="10" spans="1:5" ht="22.15" customHeight="1">
      <c r="A10" s="7"/>
      <c r="B10" s="7" t="s">
        <v>1590</v>
      </c>
      <c r="C10" s="5" t="s">
        <v>1525</v>
      </c>
      <c r="D10" s="9" t="s">
        <v>1569</v>
      </c>
      <c r="E10" s="9" t="s">
        <v>1569</v>
      </c>
    </row>
    <row r="11" spans="1:5" ht="22.15" customHeight="1">
      <c r="A11" s="7"/>
      <c r="B11" s="7" t="s">
        <v>1591</v>
      </c>
      <c r="C11" s="5" t="s">
        <v>1543</v>
      </c>
      <c r="D11" s="9" t="s">
        <v>1569</v>
      </c>
      <c r="E11" s="9" t="s">
        <v>1569</v>
      </c>
    </row>
    <row r="12" spans="1:5" ht="22.15" customHeight="1">
      <c r="A12" s="7"/>
      <c r="B12" s="7" t="s">
        <v>1592</v>
      </c>
      <c r="C12" s="5" t="s">
        <v>1547</v>
      </c>
      <c r="D12" s="9" t="s">
        <v>1569</v>
      </c>
      <c r="E12" s="9" t="s">
        <v>1569</v>
      </c>
    </row>
    <row r="13" spans="1:5" ht="22.15" customHeight="1">
      <c r="A13" s="331" t="s">
        <v>1593</v>
      </c>
      <c r="B13" s="325"/>
      <c r="C13" s="5" t="s">
        <v>1551</v>
      </c>
      <c r="D13" s="7"/>
      <c r="E13" s="7"/>
    </row>
    <row r="14" spans="1:5" ht="22.15" customHeight="1">
      <c r="A14" s="7"/>
      <c r="B14" s="7" t="s">
        <v>1594</v>
      </c>
      <c r="C14" s="5" t="s">
        <v>1557</v>
      </c>
      <c r="D14" s="10"/>
      <c r="E14" s="10"/>
    </row>
    <row r="15" spans="1:5" ht="22.15" customHeight="1">
      <c r="A15" s="7"/>
      <c r="B15" s="7" t="s">
        <v>1595</v>
      </c>
      <c r="C15" s="5" t="s">
        <v>1528</v>
      </c>
      <c r="D15" s="11"/>
      <c r="E15" s="11"/>
    </row>
    <row r="16" spans="1:5" ht="22.15" customHeight="1">
      <c r="A16" s="7"/>
      <c r="B16" s="7" t="s">
        <v>1596</v>
      </c>
      <c r="C16" s="5" t="s">
        <v>1531</v>
      </c>
      <c r="D16" s="11"/>
      <c r="E16" s="11"/>
    </row>
    <row r="17" spans="1:5" ht="22.15" customHeight="1">
      <c r="A17" s="7"/>
      <c r="B17" s="7" t="s">
        <v>1597</v>
      </c>
      <c r="C17" s="5" t="s">
        <v>1534</v>
      </c>
      <c r="D17" s="11"/>
      <c r="E17" s="11"/>
    </row>
    <row r="18" spans="1:5" ht="22.15" customHeight="1">
      <c r="A18" s="7"/>
      <c r="B18" s="7" t="s">
        <v>1598</v>
      </c>
      <c r="C18" s="5" t="s">
        <v>1537</v>
      </c>
      <c r="D18" s="11"/>
      <c r="E18" s="11"/>
    </row>
    <row r="19" spans="1:5" ht="22.15" customHeight="1">
      <c r="A19" s="7"/>
      <c r="B19" s="7" t="s">
        <v>1599</v>
      </c>
      <c r="C19" s="5" t="s">
        <v>1541</v>
      </c>
      <c r="D19" s="11"/>
      <c r="E19" s="11"/>
    </row>
    <row r="20" spans="1:5" ht="22.15" customHeight="1">
      <c r="A20" s="7"/>
      <c r="B20" s="7" t="s">
        <v>1600</v>
      </c>
      <c r="C20" s="5" t="s">
        <v>1545</v>
      </c>
      <c r="D20" s="11"/>
      <c r="E20" s="11"/>
    </row>
    <row r="21" spans="1:5" ht="22.15" customHeight="1">
      <c r="A21" s="7"/>
      <c r="B21" s="7" t="s">
        <v>1601</v>
      </c>
      <c r="C21" s="5" t="s">
        <v>1549</v>
      </c>
      <c r="D21" s="10"/>
      <c r="E21" s="10"/>
    </row>
    <row r="22" spans="1:5" ht="22.15" customHeight="1">
      <c r="A22" s="7"/>
      <c r="B22" s="7" t="s">
        <v>1595</v>
      </c>
      <c r="C22" s="5" t="s">
        <v>1553</v>
      </c>
      <c r="D22" s="11"/>
      <c r="E22" s="11"/>
    </row>
    <row r="23" spans="1:5" ht="22.15" customHeight="1">
      <c r="A23" s="7"/>
      <c r="B23" s="7" t="s">
        <v>1596</v>
      </c>
      <c r="C23" s="5" t="s">
        <v>1555</v>
      </c>
      <c r="D23" s="11"/>
      <c r="E23" s="11"/>
    </row>
    <row r="24" spans="1:5" ht="22.15" customHeight="1">
      <c r="A24" s="7"/>
      <c r="B24" s="7" t="s">
        <v>1597</v>
      </c>
      <c r="C24" s="5" t="s">
        <v>1559</v>
      </c>
      <c r="D24" s="11"/>
      <c r="E24" s="11"/>
    </row>
    <row r="25" spans="1:5" ht="22.15" customHeight="1">
      <c r="A25" s="7"/>
      <c r="B25" s="7" t="s">
        <v>1598</v>
      </c>
      <c r="C25" s="5" t="s">
        <v>1602</v>
      </c>
      <c r="D25" s="11"/>
      <c r="E25" s="11"/>
    </row>
    <row r="26" spans="1:5" ht="22.15" customHeight="1">
      <c r="A26" s="7"/>
      <c r="B26" s="7" t="s">
        <v>1599</v>
      </c>
      <c r="C26" s="5" t="s">
        <v>1603</v>
      </c>
      <c r="D26" s="11"/>
      <c r="E26" s="11"/>
    </row>
    <row r="27" spans="1:5" ht="22.15" customHeight="1">
      <c r="A27" s="7"/>
      <c r="B27" s="7" t="s">
        <v>1600</v>
      </c>
      <c r="C27" s="5" t="s">
        <v>1604</v>
      </c>
      <c r="D27" s="11"/>
      <c r="E27" s="11"/>
    </row>
    <row r="28" spans="1:5" ht="22.15" customHeight="1">
      <c r="A28" s="331" t="s">
        <v>1605</v>
      </c>
      <c r="B28" s="325"/>
      <c r="C28" s="5" t="s">
        <v>1606</v>
      </c>
      <c r="D28" s="7"/>
      <c r="E28" s="7"/>
    </row>
    <row r="29" spans="1:5" ht="22.15" customHeight="1">
      <c r="A29" s="7"/>
      <c r="B29" s="7" t="s">
        <v>1607</v>
      </c>
      <c r="C29" s="5" t="s">
        <v>1608</v>
      </c>
      <c r="D29" s="9" t="s">
        <v>1569</v>
      </c>
      <c r="E29" s="9" t="s">
        <v>1569</v>
      </c>
    </row>
    <row r="30" spans="1:5" ht="22.15" customHeight="1">
      <c r="A30" s="7"/>
      <c r="B30" s="7" t="s">
        <v>1609</v>
      </c>
      <c r="C30" s="5" t="s">
        <v>1610</v>
      </c>
      <c r="D30" s="9" t="s">
        <v>1569</v>
      </c>
      <c r="E30" s="9" t="s">
        <v>1569</v>
      </c>
    </row>
    <row r="31" spans="1:5" ht="22.15" customHeight="1">
      <c r="A31" s="331" t="s">
        <v>1611</v>
      </c>
      <c r="B31" s="325"/>
      <c r="C31" s="5" t="s">
        <v>1612</v>
      </c>
      <c r="D31" s="7"/>
      <c r="E31" s="7"/>
    </row>
    <row r="32" spans="1:5" ht="22.15" customHeight="1">
      <c r="A32" s="7"/>
      <c r="B32" s="7" t="s">
        <v>1613</v>
      </c>
      <c r="C32" s="5" t="s">
        <v>1614</v>
      </c>
      <c r="D32" s="9" t="s">
        <v>1569</v>
      </c>
      <c r="E32" s="9" t="s">
        <v>1569</v>
      </c>
    </row>
    <row r="33" spans="1:5" ht="22.15" customHeight="1">
      <c r="A33" s="7"/>
      <c r="B33" s="7" t="s">
        <v>1615</v>
      </c>
      <c r="C33" s="5" t="s">
        <v>1616</v>
      </c>
      <c r="D33" s="9" t="s">
        <v>1569</v>
      </c>
      <c r="E33" s="9" t="s">
        <v>1569</v>
      </c>
    </row>
    <row r="34" spans="1:5" ht="22.15" customHeight="1">
      <c r="A34" s="331" t="s">
        <v>1617</v>
      </c>
      <c r="B34" s="331"/>
      <c r="C34" s="322"/>
      <c r="D34" s="327"/>
      <c r="E34" s="327"/>
    </row>
  </sheetData>
  <mergeCells count="8">
    <mergeCell ref="A28:B28"/>
    <mergeCell ref="A31:B31"/>
    <mergeCell ref="A34:E34"/>
    <mergeCell ref="A2:E2"/>
    <mergeCell ref="A3:E3"/>
    <mergeCell ref="A4:B4"/>
    <mergeCell ref="A5:B5"/>
    <mergeCell ref="A13:B13"/>
  </mergeCells>
  <phoneticPr fontId="14" type="noConversion"/>
  <pageMargins left="0.62986111111111098" right="0.23611111111111099" top="0.62986111111111098" bottom="0.43263888888888902" header="0.23611111111111099" footer="0.5"/>
  <pageSetup paperSize="9" orientation="portrait" horizontalDpi="300" verticalDpi="300"/>
  <headerFooter scaleWithDoc="0" alignWithMargins="0"/>
</worksheet>
</file>

<file path=xl/worksheets/sheet2.xml><?xml version="1.0" encoding="utf-8"?>
<worksheet xmlns="http://schemas.openxmlformats.org/spreadsheetml/2006/main" xmlns:r="http://schemas.openxmlformats.org/officeDocument/2006/relationships">
  <sheetPr filterMode="1"/>
  <dimension ref="A1:H1313"/>
  <sheetViews>
    <sheetView showZeros="0" zoomScale="85" zoomScaleNormal="85" workbookViewId="0">
      <pane ySplit="5" topLeftCell="A57" activePane="bottomLeft" state="frozen"/>
      <selection pane="bottomLeft" activeCell="F7" sqref="F7:G27 F30 F32:G33 F36:G37 F41:G48 F51:G56 F58:F59 G59:G60 G63:G67 F63:F68 F69:G69 F74:F76 G74:G77 F78:G79 F82:G101 F104:G109 F113:G118 F122:G133 F135:G137 F139:G161 F164:G165 F167:G167 F171:G174 F178:G181 F185:G188 F192:F193 G192:G194 F195:G203 F205 F206:G208 G210:G216 F210:F231 F233 G219:G234 F235:G238 F241:G242 F244:G248 F250:G252 G255:G257 F256:F258 F259:G262 F264:G287 G290:G292 F290:F293 F294:G296 G298:G300 F298:F301 F302:G338 F342:G343 F350:G350 G353 F352:F354 F355:G381 F383:G387 F389:G389 F392:F394 G393:G404 G406:G409 F396:F410 F412:G412 F414:G414 G416:G436 F416:F440 F442:F444 G439:G445 F449:G461 F463:G470 F472:G477 F479:F481 F483:F488 G479:G489 F490:G498 F500:G501 F506:F519 G506:G520 F521:G521 G525:G526 F525:F527 F528:G528 F531:G532 F534:F535 F536:G536 F540:G545 F547 F548:G548 F551:G551 F553:G554 F557:G559 F561:G563 F567:G568 F570:G570 F575:G575 G577 F577:F578 F581:G583 F586:G586 F589:G593 F603:F605 G603:G608 F610:G610 F612:G616 F618 F619:G623 F625:F626 F627:G627 G632:G633 F632:F634 F635:G649 F651:G651 F655:G661 F664:F665 F666:G668 G672 F676 F677:G677 F679:G679 F681:G681 F684 G684:G685 F688:G688 F691:G696 F698:F699 G703:G710 G712:G713 F703:F714 F718:G718 F720:G723 F725:G725 F727:G737 F740:G750 F752:G771 F775:G782 F786 F790 F794:G797 G800:G804 G806:G807 F801:F808 G810 F810:F811 F813 F814:G814 F820:F822 G820:G823 F824:G835 F837:G839 F842:F845 G842:G853 F847:F854 F855:G863 F865:G866 F869:G872 G874:G877 F874:F878 F881:G881 F883:G885 F887:G887 F889:G890 F892:G894 F896:G896 G900:G902 F901:F903 G905 F905:F906 F907:G907 F909:G947 F949:G949 F951:F952 F954 G951:G955 F957:G987 F990 F992:G997 F999:G1005 F1007:G1010 F1012:G1012 F1014:G1019 F1022:G1029 F1032:G1035 F1038:G1038 F1040:G1079 G1083:G1084 G1087:G1088 G1090:G1106 F1083:F1107 F1108:G1123 F1126:F1127 G1126:G1128 F1129:G1132 F1134:G1134 F1138:G1187 G1191:G1195 F1191:F1196 F1197:G1198 G1202:G1203 F1202:F1235 G1205:G1236 G1238 F1243:G1245 F1247:G1247"/>
    </sheetView>
  </sheetViews>
  <sheetFormatPr defaultColWidth="9" defaultRowHeight="13.5"/>
  <cols>
    <col min="1" max="1" width="9" style="195"/>
    <col min="2" max="2" width="52.625" style="196" customWidth="1"/>
    <col min="3" max="7" width="10.5" style="196" customWidth="1"/>
    <col min="8" max="8" width="9" style="196" hidden="1" customWidth="1"/>
    <col min="9" max="16384" width="9" style="196"/>
  </cols>
  <sheetData>
    <row r="1" spans="1:8" ht="14.25">
      <c r="A1" s="197" t="s">
        <v>41</v>
      </c>
      <c r="F1" s="195" t="s">
        <v>39</v>
      </c>
      <c r="G1" s="195"/>
    </row>
    <row r="2" spans="1:8" s="194" customFormat="1" ht="22.5">
      <c r="A2" s="262" t="s">
        <v>42</v>
      </c>
      <c r="B2" s="262"/>
      <c r="C2" s="262"/>
      <c r="D2" s="262"/>
      <c r="E2" s="262"/>
      <c r="F2" s="262"/>
      <c r="G2" s="262"/>
    </row>
    <row r="3" spans="1:8">
      <c r="G3" s="195" t="s">
        <v>3</v>
      </c>
    </row>
    <row r="4" spans="1:8" ht="23.1" customHeight="1">
      <c r="A4" s="263" t="s">
        <v>4</v>
      </c>
      <c r="B4" s="264"/>
      <c r="C4" s="266" t="s">
        <v>5</v>
      </c>
      <c r="D4" s="266" t="s">
        <v>6</v>
      </c>
      <c r="E4" s="265" t="s">
        <v>7</v>
      </c>
      <c r="F4" s="265"/>
      <c r="G4" s="265"/>
    </row>
    <row r="5" spans="1:8" ht="38.1" customHeight="1">
      <c r="A5" s="200" t="s">
        <v>8</v>
      </c>
      <c r="B5" s="198" t="s">
        <v>9</v>
      </c>
      <c r="C5" s="267"/>
      <c r="D5" s="267"/>
      <c r="E5" s="199" t="s">
        <v>10</v>
      </c>
      <c r="F5" s="201" t="s">
        <v>11</v>
      </c>
      <c r="G5" s="201" t="s">
        <v>12</v>
      </c>
    </row>
    <row r="6" spans="1:8" hidden="1">
      <c r="A6" s="202">
        <v>201</v>
      </c>
      <c r="B6" s="203" t="s">
        <v>43</v>
      </c>
      <c r="C6" s="204">
        <f>C7+C19+C28+C39+C50+C61+C72+C80+C89+C102+C111+C122+C134+C141+C149+C155+C162+C169+C176+C183+C190+C198+C204+C210+C217+C232</f>
        <v>14888</v>
      </c>
      <c r="D6" s="202">
        <f t="shared" ref="D6" si="0">D7+D19+D28+D39+D50+D61+D72+D80+D89+D102+D111+D122+D134+D141+D149+D155+D162+D169+D176+D183+D190+D198+D204+D210+D217+D232</f>
        <v>13620</v>
      </c>
      <c r="E6" s="204">
        <f t="shared" ref="E6" si="1">E7+E19+E28+E39+E50+E61+E72+E80+E89+E102+E111+E122+E134+E141+E149+E155+E162+E169+E176+E183+E190+E198+E204+E210+E217+E232</f>
        <v>14127</v>
      </c>
      <c r="F6" s="52">
        <f t="shared" ref="F6:F69" si="2">E6/C6</f>
        <v>0.94888500806018306</v>
      </c>
      <c r="G6" s="52">
        <f t="shared" ref="G6:G69" si="3">E6/D6</f>
        <v>1.0372246696035201</v>
      </c>
    </row>
    <row r="7" spans="1:8" hidden="1">
      <c r="A7" s="205">
        <v>20101</v>
      </c>
      <c r="B7" s="206" t="s">
        <v>44</v>
      </c>
      <c r="C7" s="207">
        <f>SUM(C8:C18)</f>
        <v>0</v>
      </c>
      <c r="D7" s="205">
        <f t="shared" ref="D7" si="4">SUM(D8:D18)</f>
        <v>0</v>
      </c>
      <c r="E7" s="207">
        <f t="shared" ref="E7" si="5">SUM(E8:E18)</f>
        <v>0</v>
      </c>
      <c r="F7" s="52" t="e">
        <f t="shared" si="2"/>
        <v>#DIV/0!</v>
      </c>
      <c r="G7" s="52" t="e">
        <f t="shared" si="3"/>
        <v>#DIV/0!</v>
      </c>
      <c r="H7" s="196">
        <f>C7+D7+E7</f>
        <v>0</v>
      </c>
    </row>
    <row r="8" spans="1:8" hidden="1">
      <c r="A8" s="208">
        <v>2010101</v>
      </c>
      <c r="B8" s="209" t="s">
        <v>45</v>
      </c>
      <c r="C8" s="210"/>
      <c r="D8" s="208"/>
      <c r="E8" s="210"/>
      <c r="F8" s="52" t="e">
        <f t="shared" si="2"/>
        <v>#DIV/0!</v>
      </c>
      <c r="G8" s="52" t="e">
        <f t="shared" si="3"/>
        <v>#DIV/0!</v>
      </c>
      <c r="H8" s="196">
        <f t="shared" ref="H8:H71" si="6">C8+D8+E8</f>
        <v>0</v>
      </c>
    </row>
    <row r="9" spans="1:8" hidden="1">
      <c r="A9" s="208">
        <v>2010102</v>
      </c>
      <c r="B9" s="209" t="s">
        <v>46</v>
      </c>
      <c r="C9" s="210"/>
      <c r="D9" s="208"/>
      <c r="E9" s="210"/>
      <c r="F9" s="52" t="e">
        <f t="shared" si="2"/>
        <v>#DIV/0!</v>
      </c>
      <c r="G9" s="52" t="e">
        <f t="shared" si="3"/>
        <v>#DIV/0!</v>
      </c>
      <c r="H9" s="196">
        <f t="shared" si="6"/>
        <v>0</v>
      </c>
    </row>
    <row r="10" spans="1:8" hidden="1">
      <c r="A10" s="208">
        <v>2010103</v>
      </c>
      <c r="B10" s="209" t="s">
        <v>47</v>
      </c>
      <c r="C10" s="210"/>
      <c r="D10" s="208"/>
      <c r="E10" s="210"/>
      <c r="F10" s="52" t="e">
        <f t="shared" si="2"/>
        <v>#DIV/0!</v>
      </c>
      <c r="G10" s="52" t="e">
        <f t="shared" si="3"/>
        <v>#DIV/0!</v>
      </c>
      <c r="H10" s="196">
        <f t="shared" si="6"/>
        <v>0</v>
      </c>
    </row>
    <row r="11" spans="1:8" hidden="1">
      <c r="A11" s="208">
        <v>2010104</v>
      </c>
      <c r="B11" s="209" t="s">
        <v>48</v>
      </c>
      <c r="C11" s="210"/>
      <c r="D11" s="208"/>
      <c r="E11" s="210"/>
      <c r="F11" s="52" t="e">
        <f t="shared" si="2"/>
        <v>#DIV/0!</v>
      </c>
      <c r="G11" s="52" t="e">
        <f t="shared" si="3"/>
        <v>#DIV/0!</v>
      </c>
      <c r="H11" s="196">
        <f t="shared" si="6"/>
        <v>0</v>
      </c>
    </row>
    <row r="12" spans="1:8" hidden="1">
      <c r="A12" s="208">
        <v>2010105</v>
      </c>
      <c r="B12" s="209" t="s">
        <v>49</v>
      </c>
      <c r="C12" s="210"/>
      <c r="D12" s="208"/>
      <c r="E12" s="210"/>
      <c r="F12" s="52" t="e">
        <f t="shared" si="2"/>
        <v>#DIV/0!</v>
      </c>
      <c r="G12" s="52" t="e">
        <f t="shared" si="3"/>
        <v>#DIV/0!</v>
      </c>
      <c r="H12" s="196">
        <f t="shared" si="6"/>
        <v>0</v>
      </c>
    </row>
    <row r="13" spans="1:8" hidden="1">
      <c r="A13" s="208">
        <v>2010106</v>
      </c>
      <c r="B13" s="211" t="s">
        <v>50</v>
      </c>
      <c r="C13" s="210"/>
      <c r="D13" s="208"/>
      <c r="E13" s="210"/>
      <c r="F13" s="52" t="e">
        <f t="shared" si="2"/>
        <v>#DIV/0!</v>
      </c>
      <c r="G13" s="52" t="e">
        <f t="shared" si="3"/>
        <v>#DIV/0!</v>
      </c>
      <c r="H13" s="196">
        <f t="shared" si="6"/>
        <v>0</v>
      </c>
    </row>
    <row r="14" spans="1:8" hidden="1">
      <c r="A14" s="208">
        <v>2010107</v>
      </c>
      <c r="B14" s="211" t="s">
        <v>51</v>
      </c>
      <c r="C14" s="210"/>
      <c r="D14" s="208"/>
      <c r="E14" s="210"/>
      <c r="F14" s="52" t="e">
        <f t="shared" si="2"/>
        <v>#DIV/0!</v>
      </c>
      <c r="G14" s="52" t="e">
        <f t="shared" si="3"/>
        <v>#DIV/0!</v>
      </c>
      <c r="H14" s="196">
        <f t="shared" si="6"/>
        <v>0</v>
      </c>
    </row>
    <row r="15" spans="1:8" hidden="1">
      <c r="A15" s="208">
        <v>2010108</v>
      </c>
      <c r="B15" s="211" t="s">
        <v>52</v>
      </c>
      <c r="C15" s="210"/>
      <c r="D15" s="208"/>
      <c r="E15" s="210"/>
      <c r="F15" s="52" t="e">
        <f t="shared" si="2"/>
        <v>#DIV/0!</v>
      </c>
      <c r="G15" s="52" t="e">
        <f t="shared" si="3"/>
        <v>#DIV/0!</v>
      </c>
      <c r="H15" s="196">
        <f t="shared" si="6"/>
        <v>0</v>
      </c>
    </row>
    <row r="16" spans="1:8" hidden="1">
      <c r="A16" s="208">
        <v>2010109</v>
      </c>
      <c r="B16" s="211" t="s">
        <v>53</v>
      </c>
      <c r="C16" s="210"/>
      <c r="D16" s="208"/>
      <c r="E16" s="210"/>
      <c r="F16" s="52" t="e">
        <f t="shared" si="2"/>
        <v>#DIV/0!</v>
      </c>
      <c r="G16" s="52" t="e">
        <f t="shared" si="3"/>
        <v>#DIV/0!</v>
      </c>
      <c r="H16" s="196">
        <f t="shared" si="6"/>
        <v>0</v>
      </c>
    </row>
    <row r="17" spans="1:8" hidden="1">
      <c r="A17" s="208">
        <v>2010150</v>
      </c>
      <c r="B17" s="211" t="s">
        <v>54</v>
      </c>
      <c r="C17" s="210"/>
      <c r="D17" s="208"/>
      <c r="E17" s="210"/>
      <c r="F17" s="52" t="e">
        <f t="shared" si="2"/>
        <v>#DIV/0!</v>
      </c>
      <c r="G17" s="52" t="e">
        <f t="shared" si="3"/>
        <v>#DIV/0!</v>
      </c>
      <c r="H17" s="196">
        <f t="shared" si="6"/>
        <v>0</v>
      </c>
    </row>
    <row r="18" spans="1:8" hidden="1">
      <c r="A18" s="208">
        <v>2010199</v>
      </c>
      <c r="B18" s="211" t="s">
        <v>55</v>
      </c>
      <c r="C18" s="210"/>
      <c r="D18" s="208"/>
      <c r="E18" s="210"/>
      <c r="F18" s="52" t="e">
        <f t="shared" si="2"/>
        <v>#DIV/0!</v>
      </c>
      <c r="G18" s="52" t="e">
        <f t="shared" si="3"/>
        <v>#DIV/0!</v>
      </c>
      <c r="H18" s="196">
        <f t="shared" si="6"/>
        <v>0</v>
      </c>
    </row>
    <row r="19" spans="1:8" hidden="1">
      <c r="A19" s="205">
        <v>20102</v>
      </c>
      <c r="B19" s="206" t="s">
        <v>56</v>
      </c>
      <c r="C19" s="207">
        <f>SUM(C20:C27)</f>
        <v>0</v>
      </c>
      <c r="D19" s="205">
        <f t="shared" ref="D19" si="7">SUM(D20:D27)</f>
        <v>0</v>
      </c>
      <c r="E19" s="207">
        <f t="shared" ref="E19" si="8">SUM(E20:E27)</f>
        <v>0</v>
      </c>
      <c r="F19" s="52" t="e">
        <f t="shared" si="2"/>
        <v>#DIV/0!</v>
      </c>
      <c r="G19" s="52" t="e">
        <f t="shared" si="3"/>
        <v>#DIV/0!</v>
      </c>
      <c r="H19" s="196">
        <f t="shared" si="6"/>
        <v>0</v>
      </c>
    </row>
    <row r="20" spans="1:8" hidden="1">
      <c r="A20" s="208">
        <v>2010201</v>
      </c>
      <c r="B20" s="209" t="s">
        <v>45</v>
      </c>
      <c r="C20" s="210"/>
      <c r="D20" s="208"/>
      <c r="E20" s="210"/>
      <c r="F20" s="52" t="e">
        <f t="shared" si="2"/>
        <v>#DIV/0!</v>
      </c>
      <c r="G20" s="52" t="e">
        <f t="shared" si="3"/>
        <v>#DIV/0!</v>
      </c>
      <c r="H20" s="196">
        <f t="shared" si="6"/>
        <v>0</v>
      </c>
    </row>
    <row r="21" spans="1:8" hidden="1">
      <c r="A21" s="208">
        <v>2010202</v>
      </c>
      <c r="B21" s="209" t="s">
        <v>46</v>
      </c>
      <c r="C21" s="210"/>
      <c r="D21" s="208"/>
      <c r="E21" s="210"/>
      <c r="F21" s="52" t="e">
        <f t="shared" si="2"/>
        <v>#DIV/0!</v>
      </c>
      <c r="G21" s="52" t="e">
        <f t="shared" si="3"/>
        <v>#DIV/0!</v>
      </c>
      <c r="H21" s="196">
        <f t="shared" si="6"/>
        <v>0</v>
      </c>
    </row>
    <row r="22" spans="1:8" hidden="1">
      <c r="A22" s="208">
        <v>2010203</v>
      </c>
      <c r="B22" s="209" t="s">
        <v>47</v>
      </c>
      <c r="C22" s="210"/>
      <c r="D22" s="208"/>
      <c r="E22" s="210"/>
      <c r="F22" s="52" t="e">
        <f t="shared" si="2"/>
        <v>#DIV/0!</v>
      </c>
      <c r="G22" s="52" t="e">
        <f t="shared" si="3"/>
        <v>#DIV/0!</v>
      </c>
      <c r="H22" s="196">
        <f t="shared" si="6"/>
        <v>0</v>
      </c>
    </row>
    <row r="23" spans="1:8" hidden="1">
      <c r="A23" s="208">
        <v>2010204</v>
      </c>
      <c r="B23" s="209" t="s">
        <v>57</v>
      </c>
      <c r="C23" s="210"/>
      <c r="D23" s="208"/>
      <c r="E23" s="210"/>
      <c r="F23" s="52" t="e">
        <f t="shared" si="2"/>
        <v>#DIV/0!</v>
      </c>
      <c r="G23" s="52" t="e">
        <f t="shared" si="3"/>
        <v>#DIV/0!</v>
      </c>
      <c r="H23" s="196">
        <f t="shared" si="6"/>
        <v>0</v>
      </c>
    </row>
    <row r="24" spans="1:8" hidden="1">
      <c r="A24" s="208">
        <v>2010205</v>
      </c>
      <c r="B24" s="209" t="s">
        <v>58</v>
      </c>
      <c r="C24" s="210"/>
      <c r="D24" s="208"/>
      <c r="E24" s="210"/>
      <c r="F24" s="52" t="e">
        <f t="shared" si="2"/>
        <v>#DIV/0!</v>
      </c>
      <c r="G24" s="52" t="e">
        <f t="shared" si="3"/>
        <v>#DIV/0!</v>
      </c>
      <c r="H24" s="196">
        <f t="shared" si="6"/>
        <v>0</v>
      </c>
    </row>
    <row r="25" spans="1:8" hidden="1">
      <c r="A25" s="208">
        <v>2010206</v>
      </c>
      <c r="B25" s="209" t="s">
        <v>59</v>
      </c>
      <c r="C25" s="210"/>
      <c r="D25" s="208"/>
      <c r="E25" s="210"/>
      <c r="F25" s="52" t="e">
        <f t="shared" si="2"/>
        <v>#DIV/0!</v>
      </c>
      <c r="G25" s="52" t="e">
        <f t="shared" si="3"/>
        <v>#DIV/0!</v>
      </c>
      <c r="H25" s="196">
        <f t="shared" si="6"/>
        <v>0</v>
      </c>
    </row>
    <row r="26" spans="1:8" hidden="1">
      <c r="A26" s="208">
        <v>2010250</v>
      </c>
      <c r="B26" s="209" t="s">
        <v>54</v>
      </c>
      <c r="C26" s="210"/>
      <c r="D26" s="208"/>
      <c r="E26" s="210"/>
      <c r="F26" s="52" t="e">
        <f t="shared" si="2"/>
        <v>#DIV/0!</v>
      </c>
      <c r="G26" s="52" t="e">
        <f t="shared" si="3"/>
        <v>#DIV/0!</v>
      </c>
      <c r="H26" s="196">
        <f t="shared" si="6"/>
        <v>0</v>
      </c>
    </row>
    <row r="27" spans="1:8" hidden="1">
      <c r="A27" s="208">
        <v>2010299</v>
      </c>
      <c r="B27" s="209" t="s">
        <v>60</v>
      </c>
      <c r="C27" s="210"/>
      <c r="D27" s="208"/>
      <c r="E27" s="210"/>
      <c r="F27" s="52" t="e">
        <f t="shared" si="2"/>
        <v>#DIV/0!</v>
      </c>
      <c r="G27" s="52" t="e">
        <f t="shared" si="3"/>
        <v>#DIV/0!</v>
      </c>
      <c r="H27" s="196">
        <f t="shared" si="6"/>
        <v>0</v>
      </c>
    </row>
    <row r="28" spans="1:8">
      <c r="A28" s="205">
        <v>20103</v>
      </c>
      <c r="B28" s="206" t="s">
        <v>61</v>
      </c>
      <c r="C28" s="207">
        <f>SUM(C29:C38)</f>
        <v>7198</v>
      </c>
      <c r="D28" s="205">
        <f t="shared" ref="D28" si="9">SUM(D29:D38)</f>
        <v>7176</v>
      </c>
      <c r="E28" s="207">
        <f t="shared" ref="E28" si="10">SUM(E29:E38)</f>
        <v>6578</v>
      </c>
      <c r="F28" s="52">
        <f t="shared" si="2"/>
        <v>0.91386496248958005</v>
      </c>
      <c r="G28" s="52">
        <f t="shared" si="3"/>
        <v>0.91666666666666696</v>
      </c>
      <c r="H28" s="196">
        <f t="shared" si="6"/>
        <v>20952</v>
      </c>
    </row>
    <row r="29" spans="1:8">
      <c r="A29" s="208">
        <v>2010301</v>
      </c>
      <c r="B29" s="209" t="s">
        <v>45</v>
      </c>
      <c r="C29" s="210">
        <v>4662</v>
      </c>
      <c r="D29" s="210">
        <v>4860</v>
      </c>
      <c r="E29" s="210">
        <v>4606</v>
      </c>
      <c r="F29" s="52">
        <f t="shared" si="2"/>
        <v>0.98798798798798804</v>
      </c>
      <c r="G29" s="52">
        <f t="shared" si="3"/>
        <v>0.94773662551440296</v>
      </c>
      <c r="H29" s="196">
        <f t="shared" si="6"/>
        <v>14128</v>
      </c>
    </row>
    <row r="30" spans="1:8">
      <c r="A30" s="208">
        <v>2010302</v>
      </c>
      <c r="B30" s="209" t="s">
        <v>46</v>
      </c>
      <c r="C30" s="210"/>
      <c r="D30" s="210">
        <v>61</v>
      </c>
      <c r="E30" s="210"/>
      <c r="F30" s="52"/>
      <c r="G30" s="52">
        <f t="shared" si="3"/>
        <v>0</v>
      </c>
      <c r="H30" s="196">
        <f t="shared" si="6"/>
        <v>61</v>
      </c>
    </row>
    <row r="31" spans="1:8">
      <c r="A31" s="208">
        <v>2010303</v>
      </c>
      <c r="B31" s="209" t="s">
        <v>47</v>
      </c>
      <c r="C31" s="210">
        <v>1786</v>
      </c>
      <c r="D31" s="210">
        <v>1543</v>
      </c>
      <c r="E31" s="210">
        <v>1551</v>
      </c>
      <c r="F31" s="52">
        <f t="shared" si="2"/>
        <v>0.86842105263157898</v>
      </c>
      <c r="G31" s="52">
        <f t="shared" si="3"/>
        <v>1.0051847051199001</v>
      </c>
      <c r="H31" s="196">
        <f t="shared" si="6"/>
        <v>4880</v>
      </c>
    </row>
    <row r="32" spans="1:8" hidden="1">
      <c r="A32" s="208">
        <v>2010304</v>
      </c>
      <c r="B32" s="209" t="s">
        <v>62</v>
      </c>
      <c r="C32" s="210"/>
      <c r="D32" s="210"/>
      <c r="E32" s="210"/>
      <c r="F32" s="52" t="e">
        <f t="shared" si="2"/>
        <v>#DIV/0!</v>
      </c>
      <c r="G32" s="52" t="e">
        <f t="shared" si="3"/>
        <v>#DIV/0!</v>
      </c>
      <c r="H32" s="196">
        <f t="shared" si="6"/>
        <v>0</v>
      </c>
    </row>
    <row r="33" spans="1:8" hidden="1">
      <c r="A33" s="208">
        <v>2010305</v>
      </c>
      <c r="B33" s="209" t="s">
        <v>63</v>
      </c>
      <c r="C33" s="210"/>
      <c r="D33" s="210"/>
      <c r="E33" s="210"/>
      <c r="F33" s="52" t="e">
        <f t="shared" si="2"/>
        <v>#DIV/0!</v>
      </c>
      <c r="G33" s="52" t="e">
        <f t="shared" si="3"/>
        <v>#DIV/0!</v>
      </c>
      <c r="H33" s="196">
        <f t="shared" si="6"/>
        <v>0</v>
      </c>
    </row>
    <row r="34" spans="1:8">
      <c r="A34" s="208">
        <v>2010306</v>
      </c>
      <c r="B34" s="212" t="s">
        <v>64</v>
      </c>
      <c r="C34" s="210">
        <v>260</v>
      </c>
      <c r="D34" s="210">
        <v>208</v>
      </c>
      <c r="E34" s="210">
        <v>101</v>
      </c>
      <c r="F34" s="52">
        <f t="shared" si="2"/>
        <v>0.38846153846153803</v>
      </c>
      <c r="G34" s="52">
        <f t="shared" si="3"/>
        <v>0.48557692307692302</v>
      </c>
      <c r="H34" s="196">
        <f t="shared" si="6"/>
        <v>569</v>
      </c>
    </row>
    <row r="35" spans="1:8">
      <c r="A35" s="208">
        <v>2010308</v>
      </c>
      <c r="B35" s="209" t="s">
        <v>65</v>
      </c>
      <c r="C35" s="210">
        <v>324</v>
      </c>
      <c r="D35" s="210">
        <v>218</v>
      </c>
      <c r="E35" s="210">
        <v>155</v>
      </c>
      <c r="F35" s="52">
        <f t="shared" si="2"/>
        <v>0.47839506172839502</v>
      </c>
      <c r="G35" s="52">
        <f t="shared" si="3"/>
        <v>0.71100917431192701</v>
      </c>
      <c r="H35" s="196">
        <f t="shared" si="6"/>
        <v>697</v>
      </c>
    </row>
    <row r="36" spans="1:8" hidden="1">
      <c r="A36" s="208">
        <v>2010309</v>
      </c>
      <c r="B36" s="209" t="s">
        <v>66</v>
      </c>
      <c r="C36" s="210"/>
      <c r="D36" s="210"/>
      <c r="E36" s="210"/>
      <c r="F36" s="52" t="e">
        <f t="shared" si="2"/>
        <v>#DIV/0!</v>
      </c>
      <c r="G36" s="52" t="e">
        <f t="shared" si="3"/>
        <v>#DIV/0!</v>
      </c>
      <c r="H36" s="196">
        <f t="shared" si="6"/>
        <v>0</v>
      </c>
    </row>
    <row r="37" spans="1:8" hidden="1">
      <c r="A37" s="208">
        <v>2010350</v>
      </c>
      <c r="B37" s="209" t="s">
        <v>54</v>
      </c>
      <c r="C37" s="210"/>
      <c r="D37" s="210"/>
      <c r="E37" s="210"/>
      <c r="F37" s="52" t="e">
        <f t="shared" si="2"/>
        <v>#DIV/0!</v>
      </c>
      <c r="G37" s="52" t="e">
        <f t="shared" si="3"/>
        <v>#DIV/0!</v>
      </c>
      <c r="H37" s="196">
        <f t="shared" si="6"/>
        <v>0</v>
      </c>
    </row>
    <row r="38" spans="1:8">
      <c r="A38" s="208">
        <v>2010399</v>
      </c>
      <c r="B38" s="209" t="s">
        <v>67</v>
      </c>
      <c r="C38" s="210">
        <v>166</v>
      </c>
      <c r="D38" s="210">
        <v>286</v>
      </c>
      <c r="E38" s="210">
        <v>165</v>
      </c>
      <c r="F38" s="52">
        <f t="shared" si="2"/>
        <v>0.99397590361445798</v>
      </c>
      <c r="G38" s="52">
        <f t="shared" si="3"/>
        <v>0.57692307692307698</v>
      </c>
      <c r="H38" s="196">
        <f t="shared" si="6"/>
        <v>617</v>
      </c>
    </row>
    <row r="39" spans="1:8">
      <c r="A39" s="205">
        <v>20104</v>
      </c>
      <c r="B39" s="206" t="s">
        <v>68</v>
      </c>
      <c r="C39" s="207">
        <f>SUM(C40:C49)</f>
        <v>172</v>
      </c>
      <c r="D39" s="205">
        <f t="shared" ref="D39" si="11">SUM(D40:D49)</f>
        <v>218</v>
      </c>
      <c r="E39" s="207">
        <f t="shared" ref="E39" si="12">SUM(E40:E49)</f>
        <v>130</v>
      </c>
      <c r="F39" s="52">
        <f t="shared" si="2"/>
        <v>0.75581395348837199</v>
      </c>
      <c r="G39" s="52">
        <f t="shared" si="3"/>
        <v>0.596330275229358</v>
      </c>
      <c r="H39" s="196">
        <f t="shared" si="6"/>
        <v>520</v>
      </c>
    </row>
    <row r="40" spans="1:8">
      <c r="A40" s="208">
        <v>2010401</v>
      </c>
      <c r="B40" s="209" t="s">
        <v>45</v>
      </c>
      <c r="C40" s="210">
        <v>130</v>
      </c>
      <c r="D40" s="210">
        <v>175</v>
      </c>
      <c r="E40" s="210">
        <v>92</v>
      </c>
      <c r="F40" s="52">
        <f t="shared" si="2"/>
        <v>0.70769230769230795</v>
      </c>
      <c r="G40" s="52">
        <f t="shared" si="3"/>
        <v>0.52571428571428602</v>
      </c>
      <c r="H40" s="196">
        <f t="shared" si="6"/>
        <v>397</v>
      </c>
    </row>
    <row r="41" spans="1:8" hidden="1">
      <c r="A41" s="208">
        <v>2010402</v>
      </c>
      <c r="B41" s="209" t="s">
        <v>46</v>
      </c>
      <c r="C41" s="210"/>
      <c r="D41" s="210"/>
      <c r="E41" s="210"/>
      <c r="F41" s="52" t="e">
        <f t="shared" si="2"/>
        <v>#DIV/0!</v>
      </c>
      <c r="G41" s="52" t="e">
        <f t="shared" si="3"/>
        <v>#DIV/0!</v>
      </c>
      <c r="H41" s="196">
        <f t="shared" si="6"/>
        <v>0</v>
      </c>
    </row>
    <row r="42" spans="1:8" hidden="1">
      <c r="A42" s="208">
        <v>2010403</v>
      </c>
      <c r="B42" s="209" t="s">
        <v>47</v>
      </c>
      <c r="C42" s="210"/>
      <c r="D42" s="210"/>
      <c r="E42" s="210"/>
      <c r="F42" s="52" t="e">
        <f t="shared" si="2"/>
        <v>#DIV/0!</v>
      </c>
      <c r="G42" s="52" t="e">
        <f t="shared" si="3"/>
        <v>#DIV/0!</v>
      </c>
      <c r="H42" s="196">
        <f t="shared" si="6"/>
        <v>0</v>
      </c>
    </row>
    <row r="43" spans="1:8" hidden="1">
      <c r="A43" s="208">
        <v>2010404</v>
      </c>
      <c r="B43" s="209" t="s">
        <v>69</v>
      </c>
      <c r="C43" s="210"/>
      <c r="D43" s="210"/>
      <c r="E43" s="210"/>
      <c r="F43" s="52" t="e">
        <f t="shared" si="2"/>
        <v>#DIV/0!</v>
      </c>
      <c r="G43" s="52" t="e">
        <f t="shared" si="3"/>
        <v>#DIV/0!</v>
      </c>
      <c r="H43" s="196">
        <f t="shared" si="6"/>
        <v>0</v>
      </c>
    </row>
    <row r="44" spans="1:8" hidden="1">
      <c r="A44" s="208">
        <v>2010405</v>
      </c>
      <c r="B44" s="209" t="s">
        <v>70</v>
      </c>
      <c r="C44" s="210"/>
      <c r="D44" s="210"/>
      <c r="E44" s="210"/>
      <c r="F44" s="52" t="e">
        <f t="shared" si="2"/>
        <v>#DIV/0!</v>
      </c>
      <c r="G44" s="52" t="e">
        <f t="shared" si="3"/>
        <v>#DIV/0!</v>
      </c>
      <c r="H44" s="196">
        <f t="shared" si="6"/>
        <v>0</v>
      </c>
    </row>
    <row r="45" spans="1:8" hidden="1">
      <c r="A45" s="208">
        <v>2010406</v>
      </c>
      <c r="B45" s="209" t="s">
        <v>71</v>
      </c>
      <c r="C45" s="210"/>
      <c r="D45" s="210"/>
      <c r="E45" s="210"/>
      <c r="F45" s="52" t="e">
        <f t="shared" si="2"/>
        <v>#DIV/0!</v>
      </c>
      <c r="G45" s="52" t="e">
        <f t="shared" si="3"/>
        <v>#DIV/0!</v>
      </c>
      <c r="H45" s="196">
        <f t="shared" si="6"/>
        <v>0</v>
      </c>
    </row>
    <row r="46" spans="1:8" hidden="1">
      <c r="A46" s="208">
        <v>2010407</v>
      </c>
      <c r="B46" s="209" t="s">
        <v>72</v>
      </c>
      <c r="C46" s="210"/>
      <c r="D46" s="210"/>
      <c r="E46" s="210"/>
      <c r="F46" s="52" t="e">
        <f t="shared" si="2"/>
        <v>#DIV/0!</v>
      </c>
      <c r="G46" s="52" t="e">
        <f t="shared" si="3"/>
        <v>#DIV/0!</v>
      </c>
      <c r="H46" s="196">
        <f t="shared" si="6"/>
        <v>0</v>
      </c>
    </row>
    <row r="47" spans="1:8" hidden="1">
      <c r="A47" s="208">
        <v>2010408</v>
      </c>
      <c r="B47" s="209" t="s">
        <v>73</v>
      </c>
      <c r="C47" s="210"/>
      <c r="D47" s="210"/>
      <c r="E47" s="210"/>
      <c r="F47" s="52" t="e">
        <f t="shared" si="2"/>
        <v>#DIV/0!</v>
      </c>
      <c r="G47" s="52" t="e">
        <f t="shared" si="3"/>
        <v>#DIV/0!</v>
      </c>
      <c r="H47" s="196">
        <f t="shared" si="6"/>
        <v>0</v>
      </c>
    </row>
    <row r="48" spans="1:8" hidden="1">
      <c r="A48" s="208">
        <v>2010450</v>
      </c>
      <c r="B48" s="209" t="s">
        <v>54</v>
      </c>
      <c r="C48" s="210"/>
      <c r="D48" s="210"/>
      <c r="E48" s="210"/>
      <c r="F48" s="52" t="e">
        <f t="shared" si="2"/>
        <v>#DIV/0!</v>
      </c>
      <c r="G48" s="52" t="e">
        <f t="shared" si="3"/>
        <v>#DIV/0!</v>
      </c>
      <c r="H48" s="196">
        <f t="shared" si="6"/>
        <v>0</v>
      </c>
    </row>
    <row r="49" spans="1:8">
      <c r="A49" s="208">
        <v>2010499</v>
      </c>
      <c r="B49" s="209" t="s">
        <v>74</v>
      </c>
      <c r="C49" s="210">
        <v>42</v>
      </c>
      <c r="D49" s="210">
        <v>43</v>
      </c>
      <c r="E49" s="210">
        <v>38</v>
      </c>
      <c r="F49" s="52">
        <f t="shared" si="2"/>
        <v>0.90476190476190499</v>
      </c>
      <c r="G49" s="52">
        <f t="shared" si="3"/>
        <v>0.88372093023255804</v>
      </c>
      <c r="H49" s="196">
        <f t="shared" si="6"/>
        <v>123</v>
      </c>
    </row>
    <row r="50" spans="1:8">
      <c r="A50" s="205">
        <v>20105</v>
      </c>
      <c r="B50" s="206" t="s">
        <v>75</v>
      </c>
      <c r="C50" s="207">
        <f>SUM(C51:C60)</f>
        <v>237</v>
      </c>
      <c r="D50" s="205">
        <f t="shared" ref="D50" si="13">SUM(D51:D60)</f>
        <v>42</v>
      </c>
      <c r="E50" s="207">
        <f t="shared" ref="E50" si="14">SUM(E51:E60)</f>
        <v>18</v>
      </c>
      <c r="F50" s="52">
        <f t="shared" si="2"/>
        <v>7.5949367088607597E-2</v>
      </c>
      <c r="G50" s="52">
        <f t="shared" si="3"/>
        <v>0.42857142857142899</v>
      </c>
      <c r="H50" s="196">
        <f t="shared" si="6"/>
        <v>297</v>
      </c>
    </row>
    <row r="51" spans="1:8" hidden="1">
      <c r="A51" s="208">
        <v>2010501</v>
      </c>
      <c r="B51" s="209" t="s">
        <v>45</v>
      </c>
      <c r="C51" s="210"/>
      <c r="D51" s="210"/>
      <c r="E51" s="210"/>
      <c r="F51" s="52" t="e">
        <f t="shared" si="2"/>
        <v>#DIV/0!</v>
      </c>
      <c r="G51" s="52" t="e">
        <f t="shared" si="3"/>
        <v>#DIV/0!</v>
      </c>
      <c r="H51" s="196">
        <f t="shared" si="6"/>
        <v>0</v>
      </c>
    </row>
    <row r="52" spans="1:8" hidden="1">
      <c r="A52" s="208">
        <v>2010502</v>
      </c>
      <c r="B52" s="211" t="s">
        <v>46</v>
      </c>
      <c r="C52" s="210"/>
      <c r="D52" s="210"/>
      <c r="E52" s="210"/>
      <c r="F52" s="52" t="e">
        <f t="shared" si="2"/>
        <v>#DIV/0!</v>
      </c>
      <c r="G52" s="52" t="e">
        <f t="shared" si="3"/>
        <v>#DIV/0!</v>
      </c>
      <c r="H52" s="196">
        <f t="shared" si="6"/>
        <v>0</v>
      </c>
    </row>
    <row r="53" spans="1:8" hidden="1">
      <c r="A53" s="208">
        <v>2010503</v>
      </c>
      <c r="B53" s="209" t="s">
        <v>47</v>
      </c>
      <c r="C53" s="210"/>
      <c r="D53" s="210"/>
      <c r="E53" s="210"/>
      <c r="F53" s="52" t="e">
        <f t="shared" si="2"/>
        <v>#DIV/0!</v>
      </c>
      <c r="G53" s="52" t="e">
        <f t="shared" si="3"/>
        <v>#DIV/0!</v>
      </c>
      <c r="H53" s="196">
        <f t="shared" si="6"/>
        <v>0</v>
      </c>
    </row>
    <row r="54" spans="1:8" hidden="1">
      <c r="A54" s="208">
        <v>2010504</v>
      </c>
      <c r="B54" s="209" t="s">
        <v>76</v>
      </c>
      <c r="C54" s="210"/>
      <c r="D54" s="210"/>
      <c r="E54" s="210"/>
      <c r="F54" s="52" t="e">
        <f t="shared" si="2"/>
        <v>#DIV/0!</v>
      </c>
      <c r="G54" s="52" t="e">
        <f t="shared" si="3"/>
        <v>#DIV/0!</v>
      </c>
      <c r="H54" s="196">
        <f t="shared" si="6"/>
        <v>0</v>
      </c>
    </row>
    <row r="55" spans="1:8" hidden="1">
      <c r="A55" s="208">
        <v>2010505</v>
      </c>
      <c r="B55" s="209" t="s">
        <v>77</v>
      </c>
      <c r="C55" s="210"/>
      <c r="D55" s="210"/>
      <c r="E55" s="210"/>
      <c r="F55" s="52" t="e">
        <f t="shared" si="2"/>
        <v>#DIV/0!</v>
      </c>
      <c r="G55" s="52" t="e">
        <f t="shared" si="3"/>
        <v>#DIV/0!</v>
      </c>
      <c r="H55" s="196">
        <f t="shared" si="6"/>
        <v>0</v>
      </c>
    </row>
    <row r="56" spans="1:8" hidden="1">
      <c r="A56" s="208">
        <v>2010506</v>
      </c>
      <c r="B56" s="209" t="s">
        <v>78</v>
      </c>
      <c r="C56" s="210"/>
      <c r="D56" s="210"/>
      <c r="E56" s="210"/>
      <c r="F56" s="52" t="e">
        <f t="shared" si="2"/>
        <v>#DIV/0!</v>
      </c>
      <c r="G56" s="52" t="e">
        <f t="shared" si="3"/>
        <v>#DIV/0!</v>
      </c>
      <c r="H56" s="196">
        <f t="shared" si="6"/>
        <v>0</v>
      </c>
    </row>
    <row r="57" spans="1:8">
      <c r="A57" s="208">
        <v>2010507</v>
      </c>
      <c r="B57" s="209" t="s">
        <v>79</v>
      </c>
      <c r="C57" s="210">
        <v>57</v>
      </c>
      <c r="D57" s="210">
        <v>39</v>
      </c>
      <c r="E57" s="210"/>
      <c r="F57" s="52">
        <f t="shared" si="2"/>
        <v>0</v>
      </c>
      <c r="G57" s="52">
        <f t="shared" si="3"/>
        <v>0</v>
      </c>
      <c r="H57" s="196">
        <f t="shared" si="6"/>
        <v>96</v>
      </c>
    </row>
    <row r="58" spans="1:8">
      <c r="A58" s="208">
        <v>2010508</v>
      </c>
      <c r="B58" s="209" t="s">
        <v>80</v>
      </c>
      <c r="C58" s="210"/>
      <c r="D58" s="210">
        <v>3</v>
      </c>
      <c r="E58" s="210">
        <v>14</v>
      </c>
      <c r="F58" s="52"/>
      <c r="G58" s="52">
        <f t="shared" si="3"/>
        <v>4.6666666666666696</v>
      </c>
      <c r="H58" s="196">
        <f t="shared" si="6"/>
        <v>17</v>
      </c>
    </row>
    <row r="59" spans="1:8" hidden="1">
      <c r="A59" s="208">
        <v>2010550</v>
      </c>
      <c r="B59" s="209" t="s">
        <v>54</v>
      </c>
      <c r="C59" s="210"/>
      <c r="D59" s="210"/>
      <c r="E59" s="210"/>
      <c r="F59" s="52" t="e">
        <f t="shared" si="2"/>
        <v>#DIV/0!</v>
      </c>
      <c r="G59" s="52" t="e">
        <f t="shared" si="3"/>
        <v>#DIV/0!</v>
      </c>
      <c r="H59" s="196">
        <f t="shared" si="6"/>
        <v>0</v>
      </c>
    </row>
    <row r="60" spans="1:8">
      <c r="A60" s="208">
        <v>2010599</v>
      </c>
      <c r="B60" s="209" t="s">
        <v>81</v>
      </c>
      <c r="C60" s="210">
        <v>180</v>
      </c>
      <c r="D60" s="210"/>
      <c r="E60" s="210">
        <v>4</v>
      </c>
      <c r="F60" s="52">
        <f t="shared" si="2"/>
        <v>2.2222222222222199E-2</v>
      </c>
      <c r="G60" s="52"/>
      <c r="H60" s="196">
        <f t="shared" si="6"/>
        <v>184</v>
      </c>
    </row>
    <row r="61" spans="1:8">
      <c r="A61" s="205">
        <v>20106</v>
      </c>
      <c r="B61" s="213" t="s">
        <v>82</v>
      </c>
      <c r="C61" s="207">
        <f>SUM(C62:C71)</f>
        <v>665</v>
      </c>
      <c r="D61" s="205">
        <f t="shared" ref="D61" si="15">SUM(D62:D71)</f>
        <v>530</v>
      </c>
      <c r="E61" s="207">
        <f t="shared" ref="E61" si="16">SUM(E62:E71)</f>
        <v>450</v>
      </c>
      <c r="F61" s="52">
        <f t="shared" si="2"/>
        <v>0.67669172932330801</v>
      </c>
      <c r="G61" s="52">
        <f t="shared" si="3"/>
        <v>0.84905660377358505</v>
      </c>
      <c r="H61" s="196">
        <f t="shared" si="6"/>
        <v>1645</v>
      </c>
    </row>
    <row r="62" spans="1:8">
      <c r="A62" s="208">
        <v>2010601</v>
      </c>
      <c r="B62" s="209" t="s">
        <v>45</v>
      </c>
      <c r="C62" s="210">
        <v>437</v>
      </c>
      <c r="D62" s="210">
        <v>166</v>
      </c>
      <c r="E62" s="210">
        <v>67</v>
      </c>
      <c r="F62" s="52">
        <f t="shared" si="2"/>
        <v>0.153318077803204</v>
      </c>
      <c r="G62" s="52">
        <f t="shared" si="3"/>
        <v>0.40361445783132499</v>
      </c>
      <c r="H62" s="196">
        <f t="shared" si="6"/>
        <v>670</v>
      </c>
    </row>
    <row r="63" spans="1:8">
      <c r="A63" s="208">
        <v>2010602</v>
      </c>
      <c r="B63" s="211" t="s">
        <v>46</v>
      </c>
      <c r="C63" s="210"/>
      <c r="D63" s="210"/>
      <c r="E63" s="210">
        <v>105</v>
      </c>
      <c r="F63" s="52"/>
      <c r="G63" s="52"/>
      <c r="H63" s="196">
        <f t="shared" si="6"/>
        <v>105</v>
      </c>
    </row>
    <row r="64" spans="1:8" hidden="1">
      <c r="A64" s="208">
        <v>2010603</v>
      </c>
      <c r="B64" s="211" t="s">
        <v>47</v>
      </c>
      <c r="C64" s="210"/>
      <c r="D64" s="210"/>
      <c r="E64" s="210"/>
      <c r="F64" s="52" t="e">
        <f t="shared" si="2"/>
        <v>#DIV/0!</v>
      </c>
      <c r="G64" s="52" t="e">
        <f t="shared" si="3"/>
        <v>#DIV/0!</v>
      </c>
      <c r="H64" s="196">
        <f t="shared" si="6"/>
        <v>0</v>
      </c>
    </row>
    <row r="65" spans="1:8">
      <c r="A65" s="208">
        <v>2010604</v>
      </c>
      <c r="B65" s="211" t="s">
        <v>83</v>
      </c>
      <c r="C65" s="210"/>
      <c r="D65" s="210"/>
      <c r="E65" s="210">
        <v>10</v>
      </c>
      <c r="F65" s="52"/>
      <c r="G65" s="52"/>
      <c r="H65" s="196">
        <f t="shared" si="6"/>
        <v>10</v>
      </c>
    </row>
    <row r="66" spans="1:8">
      <c r="A66" s="208">
        <v>2010605</v>
      </c>
      <c r="B66" s="211" t="s">
        <v>84</v>
      </c>
      <c r="C66" s="210"/>
      <c r="D66" s="210"/>
      <c r="E66" s="210">
        <v>15</v>
      </c>
      <c r="F66" s="52"/>
      <c r="G66" s="52"/>
      <c r="H66" s="196">
        <f t="shared" si="6"/>
        <v>15</v>
      </c>
    </row>
    <row r="67" spans="1:8" hidden="1">
      <c r="A67" s="208">
        <v>2010606</v>
      </c>
      <c r="B67" s="211" t="s">
        <v>85</v>
      </c>
      <c r="C67" s="210"/>
      <c r="D67" s="210"/>
      <c r="E67" s="210"/>
      <c r="F67" s="52" t="e">
        <f t="shared" si="2"/>
        <v>#DIV/0!</v>
      </c>
      <c r="G67" s="52" t="e">
        <f t="shared" si="3"/>
        <v>#DIV/0!</v>
      </c>
      <c r="H67" s="196">
        <f t="shared" si="6"/>
        <v>0</v>
      </c>
    </row>
    <row r="68" spans="1:8">
      <c r="A68" s="208">
        <v>2010607</v>
      </c>
      <c r="B68" s="209" t="s">
        <v>86</v>
      </c>
      <c r="C68" s="210"/>
      <c r="D68" s="210">
        <v>45</v>
      </c>
      <c r="E68" s="210">
        <v>28</v>
      </c>
      <c r="F68" s="52"/>
      <c r="G68" s="52">
        <f t="shared" si="3"/>
        <v>0.62222222222222201</v>
      </c>
      <c r="H68" s="196">
        <f t="shared" si="6"/>
        <v>73</v>
      </c>
    </row>
    <row r="69" spans="1:8" hidden="1">
      <c r="A69" s="208">
        <v>2010608</v>
      </c>
      <c r="B69" s="209" t="s">
        <v>87</v>
      </c>
      <c r="C69" s="210"/>
      <c r="D69" s="210"/>
      <c r="E69" s="210"/>
      <c r="F69" s="52" t="e">
        <f t="shared" si="2"/>
        <v>#DIV/0!</v>
      </c>
      <c r="G69" s="52" t="e">
        <f t="shared" si="3"/>
        <v>#DIV/0!</v>
      </c>
      <c r="H69" s="196">
        <f t="shared" si="6"/>
        <v>0</v>
      </c>
    </row>
    <row r="70" spans="1:8">
      <c r="A70" s="208">
        <v>2010650</v>
      </c>
      <c r="B70" s="209" t="s">
        <v>54</v>
      </c>
      <c r="C70" s="210">
        <v>198</v>
      </c>
      <c r="D70" s="210">
        <v>192</v>
      </c>
      <c r="E70" s="210">
        <v>209</v>
      </c>
      <c r="F70" s="52">
        <f t="shared" ref="F70:F133" si="17">E70/C70</f>
        <v>1.05555555555556</v>
      </c>
      <c r="G70" s="52">
        <f t="shared" ref="G70:G133" si="18">E70/D70</f>
        <v>1.0885416666666701</v>
      </c>
      <c r="H70" s="196">
        <f t="shared" si="6"/>
        <v>599</v>
      </c>
    </row>
    <row r="71" spans="1:8">
      <c r="A71" s="208">
        <v>2010699</v>
      </c>
      <c r="B71" s="209" t="s">
        <v>88</v>
      </c>
      <c r="C71" s="210">
        <v>30</v>
      </c>
      <c r="D71" s="210">
        <v>127</v>
      </c>
      <c r="E71" s="210">
        <f>11+5</f>
        <v>16</v>
      </c>
      <c r="F71" s="52">
        <f t="shared" si="17"/>
        <v>0.53333333333333299</v>
      </c>
      <c r="G71" s="52">
        <f t="shared" si="18"/>
        <v>0.12598425196850399</v>
      </c>
      <c r="H71" s="196">
        <f t="shared" si="6"/>
        <v>173</v>
      </c>
    </row>
    <row r="72" spans="1:8">
      <c r="A72" s="205">
        <v>20107</v>
      </c>
      <c r="B72" s="206" t="s">
        <v>89</v>
      </c>
      <c r="C72" s="207">
        <f>SUM(C73:C79)</f>
        <v>2223</v>
      </c>
      <c r="D72" s="205">
        <f t="shared" ref="D72" si="19">SUM(D73:D79)</f>
        <v>2223</v>
      </c>
      <c r="E72" s="207">
        <f t="shared" ref="E72" si="20">SUM(E73:E79)</f>
        <v>2223</v>
      </c>
      <c r="F72" s="52">
        <f t="shared" si="17"/>
        <v>1</v>
      </c>
      <c r="G72" s="52">
        <f t="shared" si="18"/>
        <v>1</v>
      </c>
      <c r="H72" s="196">
        <f t="shared" ref="H72:H135" si="21">C72+D72+E72</f>
        <v>6669</v>
      </c>
    </row>
    <row r="73" spans="1:8">
      <c r="A73" s="208">
        <v>2010701</v>
      </c>
      <c r="B73" s="209" t="s">
        <v>45</v>
      </c>
      <c r="C73" s="210">
        <v>1953</v>
      </c>
      <c r="D73" s="208">
        <v>2223</v>
      </c>
      <c r="E73" s="210">
        <v>1953</v>
      </c>
      <c r="F73" s="52">
        <f t="shared" si="17"/>
        <v>1</v>
      </c>
      <c r="G73" s="52">
        <f t="shared" si="18"/>
        <v>0.87854251012145701</v>
      </c>
      <c r="H73" s="196">
        <f t="shared" si="21"/>
        <v>6129</v>
      </c>
    </row>
    <row r="74" spans="1:8" hidden="1">
      <c r="A74" s="208">
        <v>2010702</v>
      </c>
      <c r="B74" s="209" t="s">
        <v>46</v>
      </c>
      <c r="C74" s="210"/>
      <c r="D74" s="208"/>
      <c r="E74" s="210"/>
      <c r="F74" s="52" t="e">
        <f t="shared" si="17"/>
        <v>#DIV/0!</v>
      </c>
      <c r="G74" s="52" t="e">
        <f t="shared" si="18"/>
        <v>#DIV/0!</v>
      </c>
      <c r="H74" s="196">
        <f t="shared" si="21"/>
        <v>0</v>
      </c>
    </row>
    <row r="75" spans="1:8" hidden="1">
      <c r="A75" s="208">
        <v>2010703</v>
      </c>
      <c r="B75" s="209" t="s">
        <v>47</v>
      </c>
      <c r="C75" s="210"/>
      <c r="D75" s="208"/>
      <c r="E75" s="210"/>
      <c r="F75" s="52" t="e">
        <f t="shared" si="17"/>
        <v>#DIV/0!</v>
      </c>
      <c r="G75" s="52" t="e">
        <f t="shared" si="18"/>
        <v>#DIV/0!</v>
      </c>
      <c r="H75" s="196">
        <f t="shared" si="21"/>
        <v>0</v>
      </c>
    </row>
    <row r="76" spans="1:8" hidden="1">
      <c r="A76" s="208">
        <v>2010709</v>
      </c>
      <c r="B76" s="209" t="s">
        <v>86</v>
      </c>
      <c r="C76" s="210"/>
      <c r="D76" s="208"/>
      <c r="E76" s="210"/>
      <c r="F76" s="52" t="e">
        <f t="shared" si="17"/>
        <v>#DIV/0!</v>
      </c>
      <c r="G76" s="52" t="e">
        <f t="shared" si="18"/>
        <v>#DIV/0!</v>
      </c>
      <c r="H76" s="196">
        <f t="shared" si="21"/>
        <v>0</v>
      </c>
    </row>
    <row r="77" spans="1:8">
      <c r="A77" s="208">
        <v>2010710</v>
      </c>
      <c r="B77" s="209" t="s">
        <v>90</v>
      </c>
      <c r="C77" s="210">
        <v>270</v>
      </c>
      <c r="D77" s="208"/>
      <c r="E77" s="210">
        <v>270</v>
      </c>
      <c r="F77" s="52">
        <f t="shared" si="17"/>
        <v>1</v>
      </c>
      <c r="G77" s="52"/>
      <c r="H77" s="196">
        <f t="shared" si="21"/>
        <v>540</v>
      </c>
    </row>
    <row r="78" spans="1:8" hidden="1">
      <c r="A78" s="208">
        <v>2010750</v>
      </c>
      <c r="B78" s="209" t="s">
        <v>54</v>
      </c>
      <c r="C78" s="210"/>
      <c r="D78" s="208"/>
      <c r="E78" s="210"/>
      <c r="F78" s="52" t="e">
        <f t="shared" si="17"/>
        <v>#DIV/0!</v>
      </c>
      <c r="G78" s="52" t="e">
        <f t="shared" si="18"/>
        <v>#DIV/0!</v>
      </c>
      <c r="H78" s="196">
        <f t="shared" si="21"/>
        <v>0</v>
      </c>
    </row>
    <row r="79" spans="1:8" hidden="1">
      <c r="A79" s="208">
        <v>2010799</v>
      </c>
      <c r="B79" s="209" t="s">
        <v>91</v>
      </c>
      <c r="C79" s="210"/>
      <c r="D79" s="208"/>
      <c r="E79" s="210"/>
      <c r="F79" s="52" t="e">
        <f t="shared" si="17"/>
        <v>#DIV/0!</v>
      </c>
      <c r="G79" s="52" t="e">
        <f t="shared" si="18"/>
        <v>#DIV/0!</v>
      </c>
      <c r="H79" s="196">
        <f t="shared" si="21"/>
        <v>0</v>
      </c>
    </row>
    <row r="80" spans="1:8">
      <c r="A80" s="205">
        <v>20108</v>
      </c>
      <c r="B80" s="206" t="s">
        <v>92</v>
      </c>
      <c r="C80" s="207">
        <f>SUM(C81:C88)</f>
        <v>4</v>
      </c>
      <c r="D80" s="205">
        <f t="shared" ref="D80" si="22">SUM(D81:D88)</f>
        <v>4</v>
      </c>
      <c r="E80" s="207">
        <f t="shared" ref="E80" si="23">SUM(E81:E88)</f>
        <v>4</v>
      </c>
      <c r="F80" s="52">
        <f t="shared" si="17"/>
        <v>1</v>
      </c>
      <c r="G80" s="52">
        <f t="shared" si="18"/>
        <v>1</v>
      </c>
      <c r="H80" s="196">
        <f t="shared" si="21"/>
        <v>12</v>
      </c>
    </row>
    <row r="81" spans="1:8">
      <c r="A81" s="208">
        <v>2010801</v>
      </c>
      <c r="B81" s="209" t="s">
        <v>45</v>
      </c>
      <c r="C81" s="210">
        <v>4</v>
      </c>
      <c r="D81" s="208">
        <v>4</v>
      </c>
      <c r="E81" s="210">
        <v>4</v>
      </c>
      <c r="F81" s="52">
        <f t="shared" si="17"/>
        <v>1</v>
      </c>
      <c r="G81" s="52">
        <f t="shared" si="18"/>
        <v>1</v>
      </c>
      <c r="H81" s="196">
        <f t="shared" si="21"/>
        <v>12</v>
      </c>
    </row>
    <row r="82" spans="1:8" hidden="1">
      <c r="A82" s="208">
        <v>2010802</v>
      </c>
      <c r="B82" s="209" t="s">
        <v>46</v>
      </c>
      <c r="C82" s="210"/>
      <c r="D82" s="208"/>
      <c r="E82" s="210"/>
      <c r="F82" s="52" t="e">
        <f t="shared" si="17"/>
        <v>#DIV/0!</v>
      </c>
      <c r="G82" s="52" t="e">
        <f t="shared" si="18"/>
        <v>#DIV/0!</v>
      </c>
      <c r="H82" s="196">
        <f t="shared" si="21"/>
        <v>0</v>
      </c>
    </row>
    <row r="83" spans="1:8" hidden="1">
      <c r="A83" s="208">
        <v>2010803</v>
      </c>
      <c r="B83" s="209" t="s">
        <v>47</v>
      </c>
      <c r="C83" s="210"/>
      <c r="D83" s="208"/>
      <c r="E83" s="210"/>
      <c r="F83" s="52" t="e">
        <f t="shared" si="17"/>
        <v>#DIV/0!</v>
      </c>
      <c r="G83" s="52" t="e">
        <f t="shared" si="18"/>
        <v>#DIV/0!</v>
      </c>
      <c r="H83" s="196">
        <f t="shared" si="21"/>
        <v>0</v>
      </c>
    </row>
    <row r="84" spans="1:8" hidden="1">
      <c r="A84" s="208">
        <v>2010804</v>
      </c>
      <c r="B84" s="212" t="s">
        <v>93</v>
      </c>
      <c r="C84" s="210"/>
      <c r="D84" s="208"/>
      <c r="E84" s="210"/>
      <c r="F84" s="52" t="e">
        <f t="shared" si="17"/>
        <v>#DIV/0!</v>
      </c>
      <c r="G84" s="52" t="e">
        <f t="shared" si="18"/>
        <v>#DIV/0!</v>
      </c>
      <c r="H84" s="196">
        <f t="shared" si="21"/>
        <v>0</v>
      </c>
    </row>
    <row r="85" spans="1:8" hidden="1">
      <c r="A85" s="208">
        <v>2010805</v>
      </c>
      <c r="B85" s="209" t="s">
        <v>94</v>
      </c>
      <c r="C85" s="210"/>
      <c r="D85" s="208"/>
      <c r="E85" s="210"/>
      <c r="F85" s="52" t="e">
        <f t="shared" si="17"/>
        <v>#DIV/0!</v>
      </c>
      <c r="G85" s="52" t="e">
        <f t="shared" si="18"/>
        <v>#DIV/0!</v>
      </c>
      <c r="H85" s="196">
        <f t="shared" si="21"/>
        <v>0</v>
      </c>
    </row>
    <row r="86" spans="1:8" hidden="1">
      <c r="A86" s="208">
        <v>2010806</v>
      </c>
      <c r="B86" s="209" t="s">
        <v>86</v>
      </c>
      <c r="C86" s="210"/>
      <c r="D86" s="208"/>
      <c r="E86" s="210"/>
      <c r="F86" s="52" t="e">
        <f t="shared" si="17"/>
        <v>#DIV/0!</v>
      </c>
      <c r="G86" s="52" t="e">
        <f t="shared" si="18"/>
        <v>#DIV/0!</v>
      </c>
      <c r="H86" s="196">
        <f t="shared" si="21"/>
        <v>0</v>
      </c>
    </row>
    <row r="87" spans="1:8" hidden="1">
      <c r="A87" s="208">
        <v>2010850</v>
      </c>
      <c r="B87" s="209" t="s">
        <v>54</v>
      </c>
      <c r="C87" s="210"/>
      <c r="D87" s="208"/>
      <c r="E87" s="210"/>
      <c r="F87" s="52" t="e">
        <f t="shared" si="17"/>
        <v>#DIV/0!</v>
      </c>
      <c r="G87" s="52" t="e">
        <f t="shared" si="18"/>
        <v>#DIV/0!</v>
      </c>
      <c r="H87" s="196">
        <f t="shared" si="21"/>
        <v>0</v>
      </c>
    </row>
    <row r="88" spans="1:8" hidden="1">
      <c r="A88" s="208">
        <v>2010899</v>
      </c>
      <c r="B88" s="211" t="s">
        <v>95</v>
      </c>
      <c r="C88" s="210"/>
      <c r="D88" s="208"/>
      <c r="E88" s="210"/>
      <c r="F88" s="52" t="e">
        <f t="shared" si="17"/>
        <v>#DIV/0!</v>
      </c>
      <c r="G88" s="52" t="e">
        <f t="shared" si="18"/>
        <v>#DIV/0!</v>
      </c>
      <c r="H88" s="196">
        <f t="shared" si="21"/>
        <v>0</v>
      </c>
    </row>
    <row r="89" spans="1:8" hidden="1">
      <c r="A89" s="205">
        <v>20109</v>
      </c>
      <c r="B89" s="206" t="s">
        <v>96</v>
      </c>
      <c r="C89" s="207">
        <f>SUM(C90:C101)</f>
        <v>0</v>
      </c>
      <c r="D89" s="205">
        <f t="shared" ref="D89" si="24">SUM(D90:D101)</f>
        <v>0</v>
      </c>
      <c r="E89" s="207">
        <f t="shared" ref="E89" si="25">SUM(E90:E101)</f>
        <v>0</v>
      </c>
      <c r="F89" s="52" t="e">
        <f t="shared" si="17"/>
        <v>#DIV/0!</v>
      </c>
      <c r="G89" s="52" t="e">
        <f t="shared" si="18"/>
        <v>#DIV/0!</v>
      </c>
      <c r="H89" s="196">
        <f t="shared" si="21"/>
        <v>0</v>
      </c>
    </row>
    <row r="90" spans="1:8" hidden="1">
      <c r="A90" s="208">
        <v>2010901</v>
      </c>
      <c r="B90" s="209" t="s">
        <v>45</v>
      </c>
      <c r="C90" s="210"/>
      <c r="D90" s="208"/>
      <c r="E90" s="210"/>
      <c r="F90" s="52" t="e">
        <f t="shared" si="17"/>
        <v>#DIV/0!</v>
      </c>
      <c r="G90" s="52" t="e">
        <f t="shared" si="18"/>
        <v>#DIV/0!</v>
      </c>
      <c r="H90" s="196">
        <f t="shared" si="21"/>
        <v>0</v>
      </c>
    </row>
    <row r="91" spans="1:8" hidden="1">
      <c r="A91" s="208">
        <v>2010902</v>
      </c>
      <c r="B91" s="209" t="s">
        <v>46</v>
      </c>
      <c r="C91" s="210"/>
      <c r="D91" s="208"/>
      <c r="E91" s="210"/>
      <c r="F91" s="52" t="e">
        <f t="shared" si="17"/>
        <v>#DIV/0!</v>
      </c>
      <c r="G91" s="52" t="e">
        <f t="shared" si="18"/>
        <v>#DIV/0!</v>
      </c>
      <c r="H91" s="196">
        <f t="shared" si="21"/>
        <v>0</v>
      </c>
    </row>
    <row r="92" spans="1:8" hidden="1">
      <c r="A92" s="208">
        <v>2010903</v>
      </c>
      <c r="B92" s="209" t="s">
        <v>47</v>
      </c>
      <c r="C92" s="210"/>
      <c r="D92" s="208"/>
      <c r="E92" s="210"/>
      <c r="F92" s="52" t="e">
        <f t="shared" si="17"/>
        <v>#DIV/0!</v>
      </c>
      <c r="G92" s="52" t="e">
        <f t="shared" si="18"/>
        <v>#DIV/0!</v>
      </c>
      <c r="H92" s="196">
        <f t="shared" si="21"/>
        <v>0</v>
      </c>
    </row>
    <row r="93" spans="1:8" hidden="1">
      <c r="A93" s="208">
        <v>2010905</v>
      </c>
      <c r="B93" s="209" t="s">
        <v>97</v>
      </c>
      <c r="C93" s="210"/>
      <c r="D93" s="208"/>
      <c r="E93" s="210"/>
      <c r="F93" s="52" t="e">
        <f t="shared" si="17"/>
        <v>#DIV/0!</v>
      </c>
      <c r="G93" s="52" t="e">
        <f t="shared" si="18"/>
        <v>#DIV/0!</v>
      </c>
      <c r="H93" s="196">
        <f t="shared" si="21"/>
        <v>0</v>
      </c>
    </row>
    <row r="94" spans="1:8" hidden="1">
      <c r="A94" s="208">
        <v>2010907</v>
      </c>
      <c r="B94" s="209" t="s">
        <v>98</v>
      </c>
      <c r="C94" s="210"/>
      <c r="D94" s="208"/>
      <c r="E94" s="210"/>
      <c r="F94" s="52" t="e">
        <f t="shared" si="17"/>
        <v>#DIV/0!</v>
      </c>
      <c r="G94" s="52" t="e">
        <f t="shared" si="18"/>
        <v>#DIV/0!</v>
      </c>
      <c r="H94" s="196">
        <f t="shared" si="21"/>
        <v>0</v>
      </c>
    </row>
    <row r="95" spans="1:8" hidden="1">
      <c r="A95" s="208">
        <v>2010908</v>
      </c>
      <c r="B95" s="209" t="s">
        <v>86</v>
      </c>
      <c r="C95" s="210"/>
      <c r="D95" s="208"/>
      <c r="E95" s="210"/>
      <c r="F95" s="52" t="e">
        <f t="shared" si="17"/>
        <v>#DIV/0!</v>
      </c>
      <c r="G95" s="52" t="e">
        <f t="shared" si="18"/>
        <v>#DIV/0!</v>
      </c>
      <c r="H95" s="196">
        <f t="shared" si="21"/>
        <v>0</v>
      </c>
    </row>
    <row r="96" spans="1:8" hidden="1">
      <c r="A96" s="208">
        <v>2010909</v>
      </c>
      <c r="B96" s="209" t="s">
        <v>99</v>
      </c>
      <c r="C96" s="210"/>
      <c r="D96" s="208"/>
      <c r="E96" s="210"/>
      <c r="F96" s="52" t="e">
        <f t="shared" si="17"/>
        <v>#DIV/0!</v>
      </c>
      <c r="G96" s="52" t="e">
        <f t="shared" si="18"/>
        <v>#DIV/0!</v>
      </c>
      <c r="H96" s="196">
        <f t="shared" si="21"/>
        <v>0</v>
      </c>
    </row>
    <row r="97" spans="1:8" hidden="1">
      <c r="A97" s="208">
        <v>2010910</v>
      </c>
      <c r="B97" s="209" t="s">
        <v>100</v>
      </c>
      <c r="C97" s="210"/>
      <c r="D97" s="208"/>
      <c r="E97" s="210"/>
      <c r="F97" s="52" t="e">
        <f t="shared" si="17"/>
        <v>#DIV/0!</v>
      </c>
      <c r="G97" s="52" t="e">
        <f t="shared" si="18"/>
        <v>#DIV/0!</v>
      </c>
      <c r="H97" s="196">
        <f t="shared" si="21"/>
        <v>0</v>
      </c>
    </row>
    <row r="98" spans="1:8" hidden="1">
      <c r="A98" s="208">
        <v>2010911</v>
      </c>
      <c r="B98" s="209" t="s">
        <v>101</v>
      </c>
      <c r="C98" s="210"/>
      <c r="D98" s="208"/>
      <c r="E98" s="210"/>
      <c r="F98" s="52" t="e">
        <f t="shared" si="17"/>
        <v>#DIV/0!</v>
      </c>
      <c r="G98" s="52" t="e">
        <f t="shared" si="18"/>
        <v>#DIV/0!</v>
      </c>
      <c r="H98" s="196">
        <f t="shared" si="21"/>
        <v>0</v>
      </c>
    </row>
    <row r="99" spans="1:8" hidden="1">
      <c r="A99" s="208">
        <v>2010912</v>
      </c>
      <c r="B99" s="209" t="s">
        <v>102</v>
      </c>
      <c r="C99" s="210"/>
      <c r="D99" s="208"/>
      <c r="E99" s="210"/>
      <c r="F99" s="52" t="e">
        <f t="shared" si="17"/>
        <v>#DIV/0!</v>
      </c>
      <c r="G99" s="52" t="e">
        <f t="shared" si="18"/>
        <v>#DIV/0!</v>
      </c>
      <c r="H99" s="196">
        <f t="shared" si="21"/>
        <v>0</v>
      </c>
    </row>
    <row r="100" spans="1:8" hidden="1">
      <c r="A100" s="208">
        <v>2010950</v>
      </c>
      <c r="B100" s="209" t="s">
        <v>54</v>
      </c>
      <c r="C100" s="210"/>
      <c r="D100" s="208"/>
      <c r="E100" s="210"/>
      <c r="F100" s="52" t="e">
        <f t="shared" si="17"/>
        <v>#DIV/0!</v>
      </c>
      <c r="G100" s="52" t="e">
        <f t="shared" si="18"/>
        <v>#DIV/0!</v>
      </c>
      <c r="H100" s="196">
        <f t="shared" si="21"/>
        <v>0</v>
      </c>
    </row>
    <row r="101" spans="1:8" hidden="1">
      <c r="A101" s="208">
        <v>2010999</v>
      </c>
      <c r="B101" s="209" t="s">
        <v>103</v>
      </c>
      <c r="C101" s="210"/>
      <c r="D101" s="208"/>
      <c r="E101" s="210"/>
      <c r="F101" s="52" t="e">
        <f t="shared" si="17"/>
        <v>#DIV/0!</v>
      </c>
      <c r="G101" s="52" t="e">
        <f t="shared" si="18"/>
        <v>#DIV/0!</v>
      </c>
      <c r="H101" s="196">
        <f t="shared" si="21"/>
        <v>0</v>
      </c>
    </row>
    <row r="102" spans="1:8">
      <c r="A102" s="205">
        <v>20111</v>
      </c>
      <c r="B102" s="214" t="s">
        <v>104</v>
      </c>
      <c r="C102" s="207">
        <f>SUM(C103:C110)</f>
        <v>331</v>
      </c>
      <c r="D102" s="205">
        <f t="shared" ref="D102" si="26">SUM(D103:D110)</f>
        <v>254</v>
      </c>
      <c r="E102" s="207">
        <f t="shared" ref="E102" si="27">SUM(E103:E110)</f>
        <v>399</v>
      </c>
      <c r="F102" s="52">
        <f t="shared" si="17"/>
        <v>1.20543806646526</v>
      </c>
      <c r="G102" s="52">
        <f t="shared" si="18"/>
        <v>1.57086614173228</v>
      </c>
      <c r="H102" s="196">
        <f t="shared" si="21"/>
        <v>984</v>
      </c>
    </row>
    <row r="103" spans="1:8">
      <c r="A103" s="208">
        <v>2011101</v>
      </c>
      <c r="B103" s="209" t="s">
        <v>45</v>
      </c>
      <c r="C103" s="210">
        <v>262</v>
      </c>
      <c r="D103" s="210">
        <v>158</v>
      </c>
      <c r="E103" s="210">
        <v>261</v>
      </c>
      <c r="F103" s="52">
        <f t="shared" si="17"/>
        <v>0.99618320610686995</v>
      </c>
      <c r="G103" s="52">
        <f t="shared" si="18"/>
        <v>1.65189873417722</v>
      </c>
      <c r="H103" s="196">
        <f t="shared" si="21"/>
        <v>681</v>
      </c>
    </row>
    <row r="104" spans="1:8">
      <c r="A104" s="208">
        <v>2011102</v>
      </c>
      <c r="B104" s="209" t="s">
        <v>46</v>
      </c>
      <c r="C104" s="210"/>
      <c r="D104" s="210"/>
      <c r="E104" s="210">
        <v>60</v>
      </c>
      <c r="F104" s="52"/>
      <c r="G104" s="52"/>
      <c r="H104" s="196">
        <f t="shared" si="21"/>
        <v>60</v>
      </c>
    </row>
    <row r="105" spans="1:8" hidden="1">
      <c r="A105" s="208">
        <v>2011103</v>
      </c>
      <c r="B105" s="209" t="s">
        <v>47</v>
      </c>
      <c r="C105" s="210"/>
      <c r="D105" s="210"/>
      <c r="E105" s="210"/>
      <c r="F105" s="52" t="e">
        <f t="shared" si="17"/>
        <v>#DIV/0!</v>
      </c>
      <c r="G105" s="52" t="e">
        <f t="shared" si="18"/>
        <v>#DIV/0!</v>
      </c>
      <c r="H105" s="196">
        <f t="shared" si="21"/>
        <v>0</v>
      </c>
    </row>
    <row r="106" spans="1:8" hidden="1">
      <c r="A106" s="208">
        <v>2011104</v>
      </c>
      <c r="B106" s="209" t="s">
        <v>105</v>
      </c>
      <c r="C106" s="210"/>
      <c r="D106" s="210"/>
      <c r="E106" s="210"/>
      <c r="F106" s="52" t="e">
        <f t="shared" si="17"/>
        <v>#DIV/0!</v>
      </c>
      <c r="G106" s="52" t="e">
        <f t="shared" si="18"/>
        <v>#DIV/0!</v>
      </c>
      <c r="H106" s="196">
        <f t="shared" si="21"/>
        <v>0</v>
      </c>
    </row>
    <row r="107" spans="1:8" hidden="1">
      <c r="A107" s="208">
        <v>2011105</v>
      </c>
      <c r="B107" s="209" t="s">
        <v>106</v>
      </c>
      <c r="C107" s="210"/>
      <c r="D107" s="210"/>
      <c r="E107" s="210"/>
      <c r="F107" s="52" t="e">
        <f t="shared" si="17"/>
        <v>#DIV/0!</v>
      </c>
      <c r="G107" s="52" t="e">
        <f t="shared" si="18"/>
        <v>#DIV/0!</v>
      </c>
      <c r="H107" s="196">
        <f t="shared" si="21"/>
        <v>0</v>
      </c>
    </row>
    <row r="108" spans="1:8" hidden="1">
      <c r="A108" s="208">
        <v>2011106</v>
      </c>
      <c r="B108" s="209" t="s">
        <v>107</v>
      </c>
      <c r="C108" s="210"/>
      <c r="D108" s="210"/>
      <c r="E108" s="210"/>
      <c r="F108" s="52" t="e">
        <f t="shared" si="17"/>
        <v>#DIV/0!</v>
      </c>
      <c r="G108" s="52" t="e">
        <f t="shared" si="18"/>
        <v>#DIV/0!</v>
      </c>
      <c r="H108" s="196">
        <f t="shared" si="21"/>
        <v>0</v>
      </c>
    </row>
    <row r="109" spans="1:8" hidden="1">
      <c r="A109" s="208">
        <v>2011150</v>
      </c>
      <c r="B109" s="209" t="s">
        <v>54</v>
      </c>
      <c r="C109" s="210"/>
      <c r="D109" s="210"/>
      <c r="E109" s="210"/>
      <c r="F109" s="52" t="e">
        <f t="shared" si="17"/>
        <v>#DIV/0!</v>
      </c>
      <c r="G109" s="52" t="e">
        <f t="shared" si="18"/>
        <v>#DIV/0!</v>
      </c>
      <c r="H109" s="196">
        <f t="shared" si="21"/>
        <v>0</v>
      </c>
    </row>
    <row r="110" spans="1:8">
      <c r="A110" s="208">
        <v>2011199</v>
      </c>
      <c r="B110" s="209" t="s">
        <v>108</v>
      </c>
      <c r="C110" s="210">
        <v>69</v>
      </c>
      <c r="D110" s="210">
        <v>96</v>
      </c>
      <c r="E110" s="210">
        <v>78</v>
      </c>
      <c r="F110" s="52">
        <f t="shared" si="17"/>
        <v>1.1304347826087</v>
      </c>
      <c r="G110" s="52">
        <f t="shared" si="18"/>
        <v>0.8125</v>
      </c>
      <c r="H110" s="196">
        <f t="shared" si="21"/>
        <v>243</v>
      </c>
    </row>
    <row r="111" spans="1:8">
      <c r="A111" s="205">
        <v>20113</v>
      </c>
      <c r="B111" s="215" t="s">
        <v>109</v>
      </c>
      <c r="C111" s="207">
        <f>SUM(C112:C121)</f>
        <v>646</v>
      </c>
      <c r="D111" s="205">
        <f t="shared" ref="D111" si="28">SUM(D112:D121)</f>
        <v>511</v>
      </c>
      <c r="E111" s="207">
        <f t="shared" ref="E111" si="29">SUM(E112:E121)</f>
        <v>1776</v>
      </c>
      <c r="F111" s="52">
        <f t="shared" si="17"/>
        <v>2.7492260061919498</v>
      </c>
      <c r="G111" s="52">
        <f t="shared" si="18"/>
        <v>3.4755381604696698</v>
      </c>
      <c r="H111" s="196">
        <f t="shared" si="21"/>
        <v>2933</v>
      </c>
    </row>
    <row r="112" spans="1:8">
      <c r="A112" s="208">
        <v>2011301</v>
      </c>
      <c r="B112" s="209" t="s">
        <v>45</v>
      </c>
      <c r="C112" s="210">
        <v>135</v>
      </c>
      <c r="D112" s="210">
        <v>144</v>
      </c>
      <c r="E112" s="210">
        <v>125</v>
      </c>
      <c r="F112" s="52">
        <f t="shared" si="17"/>
        <v>0.92592592592592604</v>
      </c>
      <c r="G112" s="52">
        <f t="shared" si="18"/>
        <v>0.86805555555555602</v>
      </c>
      <c r="H112" s="196">
        <f t="shared" si="21"/>
        <v>404</v>
      </c>
    </row>
    <row r="113" spans="1:8" hidden="1">
      <c r="A113" s="208">
        <v>2011302</v>
      </c>
      <c r="B113" s="209" t="s">
        <v>46</v>
      </c>
      <c r="C113" s="210"/>
      <c r="D113" s="210"/>
      <c r="E113" s="210"/>
      <c r="F113" s="52" t="e">
        <f t="shared" si="17"/>
        <v>#DIV/0!</v>
      </c>
      <c r="G113" s="52" t="e">
        <f t="shared" si="18"/>
        <v>#DIV/0!</v>
      </c>
      <c r="H113" s="196">
        <f t="shared" si="21"/>
        <v>0</v>
      </c>
    </row>
    <row r="114" spans="1:8" hidden="1">
      <c r="A114" s="208">
        <v>2011303</v>
      </c>
      <c r="B114" s="209" t="s">
        <v>47</v>
      </c>
      <c r="C114" s="210"/>
      <c r="D114" s="210"/>
      <c r="E114" s="210"/>
      <c r="F114" s="52" t="e">
        <f t="shared" si="17"/>
        <v>#DIV/0!</v>
      </c>
      <c r="G114" s="52" t="e">
        <f t="shared" si="18"/>
        <v>#DIV/0!</v>
      </c>
      <c r="H114" s="196">
        <f t="shared" si="21"/>
        <v>0</v>
      </c>
    </row>
    <row r="115" spans="1:8" hidden="1">
      <c r="A115" s="208">
        <v>2011304</v>
      </c>
      <c r="B115" s="209" t="s">
        <v>110</v>
      </c>
      <c r="C115" s="210"/>
      <c r="D115" s="210"/>
      <c r="E115" s="210"/>
      <c r="F115" s="52" t="e">
        <f t="shared" si="17"/>
        <v>#DIV/0!</v>
      </c>
      <c r="G115" s="52" t="e">
        <f t="shared" si="18"/>
        <v>#DIV/0!</v>
      </c>
      <c r="H115" s="196">
        <f t="shared" si="21"/>
        <v>0</v>
      </c>
    </row>
    <row r="116" spans="1:8" hidden="1">
      <c r="A116" s="208">
        <v>2011305</v>
      </c>
      <c r="B116" s="209" t="s">
        <v>111</v>
      </c>
      <c r="C116" s="210"/>
      <c r="D116" s="210"/>
      <c r="E116" s="210"/>
      <c r="F116" s="52" t="e">
        <f t="shared" si="17"/>
        <v>#DIV/0!</v>
      </c>
      <c r="G116" s="52" t="e">
        <f t="shared" si="18"/>
        <v>#DIV/0!</v>
      </c>
      <c r="H116" s="196">
        <f t="shared" si="21"/>
        <v>0</v>
      </c>
    </row>
    <row r="117" spans="1:8" hidden="1">
      <c r="A117" s="208">
        <v>2011306</v>
      </c>
      <c r="B117" s="209" t="s">
        <v>112</v>
      </c>
      <c r="C117" s="210"/>
      <c r="D117" s="210"/>
      <c r="E117" s="210"/>
      <c r="F117" s="52" t="e">
        <f t="shared" si="17"/>
        <v>#DIV/0!</v>
      </c>
      <c r="G117" s="52" t="e">
        <f t="shared" si="18"/>
        <v>#DIV/0!</v>
      </c>
      <c r="H117" s="196">
        <f t="shared" si="21"/>
        <v>0</v>
      </c>
    </row>
    <row r="118" spans="1:8" hidden="1">
      <c r="A118" s="208">
        <v>2011307</v>
      </c>
      <c r="B118" s="209" t="s">
        <v>113</v>
      </c>
      <c r="C118" s="210"/>
      <c r="D118" s="210"/>
      <c r="E118" s="210"/>
      <c r="F118" s="52" t="e">
        <f t="shared" si="17"/>
        <v>#DIV/0!</v>
      </c>
      <c r="G118" s="52" t="e">
        <f t="shared" si="18"/>
        <v>#DIV/0!</v>
      </c>
      <c r="H118" s="196">
        <f t="shared" si="21"/>
        <v>0</v>
      </c>
    </row>
    <row r="119" spans="1:8">
      <c r="A119" s="208">
        <v>2011308</v>
      </c>
      <c r="B119" s="209" t="s">
        <v>114</v>
      </c>
      <c r="C119" s="210">
        <v>254</v>
      </c>
      <c r="D119" s="210">
        <v>85</v>
      </c>
      <c r="E119" s="210">
        <f>1323+15</f>
        <v>1338</v>
      </c>
      <c r="F119" s="52">
        <f t="shared" si="17"/>
        <v>5.2677165354330704</v>
      </c>
      <c r="G119" s="52">
        <f t="shared" si="18"/>
        <v>15.741176470588201</v>
      </c>
      <c r="H119" s="196">
        <f t="shared" si="21"/>
        <v>1677</v>
      </c>
    </row>
    <row r="120" spans="1:8">
      <c r="A120" s="208">
        <v>2011350</v>
      </c>
      <c r="B120" s="209" t="s">
        <v>54</v>
      </c>
      <c r="C120" s="210">
        <v>109</v>
      </c>
      <c r="D120" s="210">
        <v>115</v>
      </c>
      <c r="E120" s="210">
        <v>308</v>
      </c>
      <c r="F120" s="52">
        <f t="shared" si="17"/>
        <v>2.8256880733944998</v>
      </c>
      <c r="G120" s="52">
        <f t="shared" si="18"/>
        <v>2.6782608695652201</v>
      </c>
      <c r="H120" s="196">
        <f t="shared" si="21"/>
        <v>532</v>
      </c>
    </row>
    <row r="121" spans="1:8">
      <c r="A121" s="208">
        <v>2011399</v>
      </c>
      <c r="B121" s="209" t="s">
        <v>115</v>
      </c>
      <c r="C121" s="210">
        <v>148</v>
      </c>
      <c r="D121" s="210">
        <v>167</v>
      </c>
      <c r="E121" s="210">
        <v>5</v>
      </c>
      <c r="F121" s="52">
        <f t="shared" si="17"/>
        <v>3.37837837837838E-2</v>
      </c>
      <c r="G121" s="52">
        <f t="shared" si="18"/>
        <v>2.9940119760479E-2</v>
      </c>
      <c r="H121" s="196">
        <f t="shared" si="21"/>
        <v>320</v>
      </c>
    </row>
    <row r="122" spans="1:8" hidden="1">
      <c r="A122" s="205">
        <v>20114</v>
      </c>
      <c r="B122" s="206" t="s">
        <v>116</v>
      </c>
      <c r="C122" s="207">
        <f>SUM(C123:C133)</f>
        <v>0</v>
      </c>
      <c r="D122" s="205">
        <f t="shared" ref="D122" si="30">SUM(D123:D133)</f>
        <v>0</v>
      </c>
      <c r="E122" s="207">
        <f t="shared" ref="E122" si="31">SUM(E123:E133)</f>
        <v>0</v>
      </c>
      <c r="F122" s="52" t="e">
        <f t="shared" si="17"/>
        <v>#DIV/0!</v>
      </c>
      <c r="G122" s="52" t="e">
        <f t="shared" si="18"/>
        <v>#DIV/0!</v>
      </c>
      <c r="H122" s="196">
        <f t="shared" si="21"/>
        <v>0</v>
      </c>
    </row>
    <row r="123" spans="1:8" hidden="1">
      <c r="A123" s="208">
        <v>2011401</v>
      </c>
      <c r="B123" s="209" t="s">
        <v>45</v>
      </c>
      <c r="C123" s="210"/>
      <c r="D123" s="208"/>
      <c r="E123" s="210"/>
      <c r="F123" s="52" t="e">
        <f t="shared" si="17"/>
        <v>#DIV/0!</v>
      </c>
      <c r="G123" s="52" t="e">
        <f t="shared" si="18"/>
        <v>#DIV/0!</v>
      </c>
      <c r="H123" s="196">
        <f t="shared" si="21"/>
        <v>0</v>
      </c>
    </row>
    <row r="124" spans="1:8" hidden="1">
      <c r="A124" s="208">
        <v>2011402</v>
      </c>
      <c r="B124" s="211" t="s">
        <v>46</v>
      </c>
      <c r="C124" s="210"/>
      <c r="D124" s="208"/>
      <c r="E124" s="210"/>
      <c r="F124" s="52" t="e">
        <f t="shared" si="17"/>
        <v>#DIV/0!</v>
      </c>
      <c r="G124" s="52" t="e">
        <f t="shared" si="18"/>
        <v>#DIV/0!</v>
      </c>
      <c r="H124" s="196">
        <f t="shared" si="21"/>
        <v>0</v>
      </c>
    </row>
    <row r="125" spans="1:8" hidden="1">
      <c r="A125" s="208">
        <v>2011403</v>
      </c>
      <c r="B125" s="209" t="s">
        <v>47</v>
      </c>
      <c r="C125" s="210"/>
      <c r="D125" s="208"/>
      <c r="E125" s="210"/>
      <c r="F125" s="52" t="e">
        <f t="shared" si="17"/>
        <v>#DIV/0!</v>
      </c>
      <c r="G125" s="52" t="e">
        <f t="shared" si="18"/>
        <v>#DIV/0!</v>
      </c>
      <c r="H125" s="196">
        <f t="shared" si="21"/>
        <v>0</v>
      </c>
    </row>
    <row r="126" spans="1:8" hidden="1">
      <c r="A126" s="208">
        <v>2011404</v>
      </c>
      <c r="B126" s="209" t="s">
        <v>117</v>
      </c>
      <c r="C126" s="210"/>
      <c r="D126" s="208"/>
      <c r="E126" s="210"/>
      <c r="F126" s="52" t="e">
        <f t="shared" si="17"/>
        <v>#DIV/0!</v>
      </c>
      <c r="G126" s="52" t="e">
        <f t="shared" si="18"/>
        <v>#DIV/0!</v>
      </c>
      <c r="H126" s="196">
        <f t="shared" si="21"/>
        <v>0</v>
      </c>
    </row>
    <row r="127" spans="1:8" hidden="1">
      <c r="A127" s="208">
        <v>2011405</v>
      </c>
      <c r="B127" s="209" t="s">
        <v>118</v>
      </c>
      <c r="C127" s="210"/>
      <c r="D127" s="208"/>
      <c r="E127" s="210"/>
      <c r="F127" s="52" t="e">
        <f t="shared" si="17"/>
        <v>#DIV/0!</v>
      </c>
      <c r="G127" s="52" t="e">
        <f t="shared" si="18"/>
        <v>#DIV/0!</v>
      </c>
      <c r="H127" s="196">
        <f t="shared" si="21"/>
        <v>0</v>
      </c>
    </row>
    <row r="128" spans="1:8" hidden="1">
      <c r="A128" s="208">
        <v>2011408</v>
      </c>
      <c r="B128" s="209" t="s">
        <v>119</v>
      </c>
      <c r="C128" s="210"/>
      <c r="D128" s="208"/>
      <c r="E128" s="210"/>
      <c r="F128" s="52" t="e">
        <f t="shared" si="17"/>
        <v>#DIV/0!</v>
      </c>
      <c r="G128" s="52" t="e">
        <f t="shared" si="18"/>
        <v>#DIV/0!</v>
      </c>
      <c r="H128" s="196">
        <f t="shared" si="21"/>
        <v>0</v>
      </c>
    </row>
    <row r="129" spans="1:8" hidden="1">
      <c r="A129" s="208">
        <v>2011409</v>
      </c>
      <c r="B129" s="209" t="s">
        <v>120</v>
      </c>
      <c r="C129" s="210"/>
      <c r="D129" s="208"/>
      <c r="E129" s="210"/>
      <c r="F129" s="52" t="e">
        <f t="shared" si="17"/>
        <v>#DIV/0!</v>
      </c>
      <c r="G129" s="52" t="e">
        <f t="shared" si="18"/>
        <v>#DIV/0!</v>
      </c>
      <c r="H129" s="196">
        <f t="shared" si="21"/>
        <v>0</v>
      </c>
    </row>
    <row r="130" spans="1:8" hidden="1">
      <c r="A130" s="208">
        <v>2011410</v>
      </c>
      <c r="B130" s="209" t="s">
        <v>121</v>
      </c>
      <c r="C130" s="210"/>
      <c r="D130" s="208"/>
      <c r="E130" s="210"/>
      <c r="F130" s="52" t="e">
        <f t="shared" si="17"/>
        <v>#DIV/0!</v>
      </c>
      <c r="G130" s="52" t="e">
        <f t="shared" si="18"/>
        <v>#DIV/0!</v>
      </c>
      <c r="H130" s="196">
        <f t="shared" si="21"/>
        <v>0</v>
      </c>
    </row>
    <row r="131" spans="1:8" hidden="1">
      <c r="A131" s="208">
        <v>2011411</v>
      </c>
      <c r="B131" s="209" t="s">
        <v>122</v>
      </c>
      <c r="C131" s="210"/>
      <c r="D131" s="208"/>
      <c r="E131" s="210"/>
      <c r="F131" s="52" t="e">
        <f t="shared" si="17"/>
        <v>#DIV/0!</v>
      </c>
      <c r="G131" s="52" t="e">
        <f t="shared" si="18"/>
        <v>#DIV/0!</v>
      </c>
      <c r="H131" s="196">
        <f t="shared" si="21"/>
        <v>0</v>
      </c>
    </row>
    <row r="132" spans="1:8" hidden="1">
      <c r="A132" s="208">
        <v>2011450</v>
      </c>
      <c r="B132" s="209" t="s">
        <v>54</v>
      </c>
      <c r="C132" s="210"/>
      <c r="D132" s="208"/>
      <c r="E132" s="210"/>
      <c r="F132" s="52" t="e">
        <f t="shared" si="17"/>
        <v>#DIV/0!</v>
      </c>
      <c r="G132" s="52" t="e">
        <f t="shared" si="18"/>
        <v>#DIV/0!</v>
      </c>
      <c r="H132" s="196">
        <f t="shared" si="21"/>
        <v>0</v>
      </c>
    </row>
    <row r="133" spans="1:8" hidden="1">
      <c r="A133" s="208">
        <v>2011499</v>
      </c>
      <c r="B133" s="209" t="s">
        <v>123</v>
      </c>
      <c r="C133" s="210"/>
      <c r="D133" s="208"/>
      <c r="E133" s="210"/>
      <c r="F133" s="52" t="e">
        <f t="shared" si="17"/>
        <v>#DIV/0!</v>
      </c>
      <c r="G133" s="52" t="e">
        <f t="shared" si="18"/>
        <v>#DIV/0!</v>
      </c>
      <c r="H133" s="196">
        <f t="shared" si="21"/>
        <v>0</v>
      </c>
    </row>
    <row r="134" spans="1:8">
      <c r="A134" s="205">
        <v>20123</v>
      </c>
      <c r="B134" s="206" t="s">
        <v>124</v>
      </c>
      <c r="C134" s="207">
        <f>SUM(C135:C140)</f>
        <v>10</v>
      </c>
      <c r="D134" s="205">
        <f t="shared" ref="D134" si="32">SUM(D135:D140)</f>
        <v>19</v>
      </c>
      <c r="E134" s="207">
        <f t="shared" ref="E134" si="33">SUM(E135:E140)</f>
        <v>11</v>
      </c>
      <c r="F134" s="52">
        <f t="shared" ref="F134:F197" si="34">E134/C134</f>
        <v>1.1000000000000001</v>
      </c>
      <c r="G134" s="52">
        <f t="shared" ref="G134:G197" si="35">E134/D134</f>
        <v>0.57894736842105299</v>
      </c>
      <c r="H134" s="196">
        <f t="shared" si="21"/>
        <v>40</v>
      </c>
    </row>
    <row r="135" spans="1:8" hidden="1">
      <c r="A135" s="208">
        <v>2012301</v>
      </c>
      <c r="B135" s="209" t="s">
        <v>45</v>
      </c>
      <c r="C135" s="210"/>
      <c r="D135" s="210"/>
      <c r="E135" s="210"/>
      <c r="F135" s="52" t="e">
        <f t="shared" si="34"/>
        <v>#DIV/0!</v>
      </c>
      <c r="G135" s="52" t="e">
        <f t="shared" si="35"/>
        <v>#DIV/0!</v>
      </c>
      <c r="H135" s="196">
        <f t="shared" si="21"/>
        <v>0</v>
      </c>
    </row>
    <row r="136" spans="1:8" hidden="1">
      <c r="A136" s="208">
        <v>2012302</v>
      </c>
      <c r="B136" s="209" t="s">
        <v>46</v>
      </c>
      <c r="C136" s="210"/>
      <c r="D136" s="210"/>
      <c r="E136" s="210"/>
      <c r="F136" s="52" t="e">
        <f t="shared" si="34"/>
        <v>#DIV/0!</v>
      </c>
      <c r="G136" s="52" t="e">
        <f t="shared" si="35"/>
        <v>#DIV/0!</v>
      </c>
      <c r="H136" s="196">
        <f t="shared" ref="H136:H199" si="36">C136+D136+E136</f>
        <v>0</v>
      </c>
    </row>
    <row r="137" spans="1:8" hidden="1">
      <c r="A137" s="208">
        <v>2012303</v>
      </c>
      <c r="B137" s="209" t="s">
        <v>47</v>
      </c>
      <c r="C137" s="210"/>
      <c r="D137" s="210"/>
      <c r="E137" s="210"/>
      <c r="F137" s="52" t="e">
        <f t="shared" si="34"/>
        <v>#DIV/0!</v>
      </c>
      <c r="G137" s="52" t="e">
        <f t="shared" si="35"/>
        <v>#DIV/0!</v>
      </c>
      <c r="H137" s="196">
        <f t="shared" si="36"/>
        <v>0</v>
      </c>
    </row>
    <row r="138" spans="1:8">
      <c r="A138" s="208">
        <v>2012304</v>
      </c>
      <c r="B138" s="209" t="s">
        <v>125</v>
      </c>
      <c r="C138" s="210">
        <v>10</v>
      </c>
      <c r="D138" s="210">
        <v>19</v>
      </c>
      <c r="E138" s="210">
        <f>10+1</f>
        <v>11</v>
      </c>
      <c r="F138" s="52">
        <f t="shared" si="34"/>
        <v>1.1000000000000001</v>
      </c>
      <c r="G138" s="52">
        <f t="shared" si="35"/>
        <v>0.57894736842105299</v>
      </c>
      <c r="H138" s="196">
        <f t="shared" si="36"/>
        <v>40</v>
      </c>
    </row>
    <row r="139" spans="1:8" hidden="1">
      <c r="A139" s="208">
        <v>2012350</v>
      </c>
      <c r="B139" s="209" t="s">
        <v>54</v>
      </c>
      <c r="C139" s="210"/>
      <c r="D139" s="210"/>
      <c r="E139" s="210"/>
      <c r="F139" s="52" t="e">
        <f t="shared" si="34"/>
        <v>#DIV/0!</v>
      </c>
      <c r="G139" s="52" t="e">
        <f t="shared" si="35"/>
        <v>#DIV/0!</v>
      </c>
      <c r="H139" s="196">
        <f t="shared" si="36"/>
        <v>0</v>
      </c>
    </row>
    <row r="140" spans="1:8" hidden="1">
      <c r="A140" s="208">
        <v>2012399</v>
      </c>
      <c r="B140" s="211" t="s">
        <v>126</v>
      </c>
      <c r="C140" s="210"/>
      <c r="D140" s="210"/>
      <c r="E140" s="210"/>
      <c r="F140" s="52" t="e">
        <f t="shared" si="34"/>
        <v>#DIV/0!</v>
      </c>
      <c r="G140" s="52" t="e">
        <f t="shared" si="35"/>
        <v>#DIV/0!</v>
      </c>
      <c r="H140" s="196">
        <f t="shared" si="36"/>
        <v>0</v>
      </c>
    </row>
    <row r="141" spans="1:8" hidden="1">
      <c r="A141" s="205">
        <v>20125</v>
      </c>
      <c r="B141" s="206" t="s">
        <v>127</v>
      </c>
      <c r="C141" s="207">
        <f>SUM(C142:C148)</f>
        <v>0</v>
      </c>
      <c r="D141" s="205">
        <f t="shared" ref="D141" si="37">SUM(D142:D148)</f>
        <v>0</v>
      </c>
      <c r="E141" s="207">
        <f t="shared" ref="E141" si="38">SUM(E142:E148)</f>
        <v>0</v>
      </c>
      <c r="F141" s="52" t="e">
        <f t="shared" si="34"/>
        <v>#DIV/0!</v>
      </c>
      <c r="G141" s="52" t="e">
        <f t="shared" si="35"/>
        <v>#DIV/0!</v>
      </c>
      <c r="H141" s="196">
        <f t="shared" si="36"/>
        <v>0</v>
      </c>
    </row>
    <row r="142" spans="1:8" hidden="1">
      <c r="A142" s="208">
        <v>2012501</v>
      </c>
      <c r="B142" s="209" t="s">
        <v>45</v>
      </c>
      <c r="C142" s="210"/>
      <c r="D142" s="208"/>
      <c r="E142" s="210"/>
      <c r="F142" s="52" t="e">
        <f t="shared" si="34"/>
        <v>#DIV/0!</v>
      </c>
      <c r="G142" s="52" t="e">
        <f t="shared" si="35"/>
        <v>#DIV/0!</v>
      </c>
      <c r="H142" s="196">
        <f t="shared" si="36"/>
        <v>0</v>
      </c>
    </row>
    <row r="143" spans="1:8" hidden="1">
      <c r="A143" s="208">
        <v>2012502</v>
      </c>
      <c r="B143" s="209" t="s">
        <v>46</v>
      </c>
      <c r="C143" s="210"/>
      <c r="D143" s="208"/>
      <c r="E143" s="210"/>
      <c r="F143" s="52" t="e">
        <f t="shared" si="34"/>
        <v>#DIV/0!</v>
      </c>
      <c r="G143" s="52" t="e">
        <f t="shared" si="35"/>
        <v>#DIV/0!</v>
      </c>
      <c r="H143" s="196">
        <f t="shared" si="36"/>
        <v>0</v>
      </c>
    </row>
    <row r="144" spans="1:8" hidden="1">
      <c r="A144" s="208">
        <v>2012503</v>
      </c>
      <c r="B144" s="209" t="s">
        <v>47</v>
      </c>
      <c r="C144" s="210"/>
      <c r="D144" s="208"/>
      <c r="E144" s="210"/>
      <c r="F144" s="52" t="e">
        <f t="shared" si="34"/>
        <v>#DIV/0!</v>
      </c>
      <c r="G144" s="52" t="e">
        <f t="shared" si="35"/>
        <v>#DIV/0!</v>
      </c>
      <c r="H144" s="196">
        <f t="shared" si="36"/>
        <v>0</v>
      </c>
    </row>
    <row r="145" spans="1:8" hidden="1">
      <c r="A145" s="208">
        <v>2012504</v>
      </c>
      <c r="B145" s="209" t="s">
        <v>128</v>
      </c>
      <c r="C145" s="210"/>
      <c r="D145" s="208"/>
      <c r="E145" s="210"/>
      <c r="F145" s="52" t="e">
        <f t="shared" si="34"/>
        <v>#DIV/0!</v>
      </c>
      <c r="G145" s="52" t="e">
        <f t="shared" si="35"/>
        <v>#DIV/0!</v>
      </c>
      <c r="H145" s="196">
        <f t="shared" si="36"/>
        <v>0</v>
      </c>
    </row>
    <row r="146" spans="1:8" hidden="1">
      <c r="A146" s="208">
        <v>2012505</v>
      </c>
      <c r="B146" s="211" t="s">
        <v>129</v>
      </c>
      <c r="C146" s="210"/>
      <c r="D146" s="208"/>
      <c r="E146" s="210"/>
      <c r="F146" s="52" t="e">
        <f t="shared" si="34"/>
        <v>#DIV/0!</v>
      </c>
      <c r="G146" s="52" t="e">
        <f t="shared" si="35"/>
        <v>#DIV/0!</v>
      </c>
      <c r="H146" s="196">
        <f t="shared" si="36"/>
        <v>0</v>
      </c>
    </row>
    <row r="147" spans="1:8" hidden="1">
      <c r="A147" s="208">
        <v>2012550</v>
      </c>
      <c r="B147" s="209" t="s">
        <v>54</v>
      </c>
      <c r="C147" s="210"/>
      <c r="D147" s="208"/>
      <c r="E147" s="210"/>
      <c r="F147" s="52" t="e">
        <f t="shared" si="34"/>
        <v>#DIV/0!</v>
      </c>
      <c r="G147" s="52" t="e">
        <f t="shared" si="35"/>
        <v>#DIV/0!</v>
      </c>
      <c r="H147" s="196">
        <f t="shared" si="36"/>
        <v>0</v>
      </c>
    </row>
    <row r="148" spans="1:8" hidden="1">
      <c r="A148" s="208">
        <v>2012599</v>
      </c>
      <c r="B148" s="209" t="s">
        <v>130</v>
      </c>
      <c r="C148" s="210"/>
      <c r="D148" s="208"/>
      <c r="E148" s="210"/>
      <c r="F148" s="52" t="e">
        <f t="shared" si="34"/>
        <v>#DIV/0!</v>
      </c>
      <c r="G148" s="52" t="e">
        <f t="shared" si="35"/>
        <v>#DIV/0!</v>
      </c>
      <c r="H148" s="196">
        <f t="shared" si="36"/>
        <v>0</v>
      </c>
    </row>
    <row r="149" spans="1:8" hidden="1">
      <c r="A149" s="205">
        <v>20126</v>
      </c>
      <c r="B149" s="206" t="s">
        <v>131</v>
      </c>
      <c r="C149" s="207">
        <f>SUM(C150:C154)</f>
        <v>0</v>
      </c>
      <c r="D149" s="205">
        <f t="shared" ref="D149" si="39">SUM(D150:D154)</f>
        <v>0</v>
      </c>
      <c r="E149" s="207">
        <f t="shared" ref="E149" si="40">SUM(E150:E154)</f>
        <v>0</v>
      </c>
      <c r="F149" s="52" t="e">
        <f t="shared" si="34"/>
        <v>#DIV/0!</v>
      </c>
      <c r="G149" s="52" t="e">
        <f t="shared" si="35"/>
        <v>#DIV/0!</v>
      </c>
      <c r="H149" s="196">
        <f t="shared" si="36"/>
        <v>0</v>
      </c>
    </row>
    <row r="150" spans="1:8" hidden="1">
      <c r="A150" s="208">
        <v>2012601</v>
      </c>
      <c r="B150" s="209" t="s">
        <v>45</v>
      </c>
      <c r="C150" s="210"/>
      <c r="D150" s="208"/>
      <c r="E150" s="210"/>
      <c r="F150" s="52" t="e">
        <f t="shared" si="34"/>
        <v>#DIV/0!</v>
      </c>
      <c r="G150" s="52" t="e">
        <f t="shared" si="35"/>
        <v>#DIV/0!</v>
      </c>
      <c r="H150" s="196">
        <f t="shared" si="36"/>
        <v>0</v>
      </c>
    </row>
    <row r="151" spans="1:8" hidden="1">
      <c r="A151" s="208">
        <v>2012602</v>
      </c>
      <c r="B151" s="209" t="s">
        <v>46</v>
      </c>
      <c r="C151" s="210"/>
      <c r="D151" s="208"/>
      <c r="E151" s="210"/>
      <c r="F151" s="52" t="e">
        <f t="shared" si="34"/>
        <v>#DIV/0!</v>
      </c>
      <c r="G151" s="52" t="e">
        <f t="shared" si="35"/>
        <v>#DIV/0!</v>
      </c>
      <c r="H151" s="196">
        <f t="shared" si="36"/>
        <v>0</v>
      </c>
    </row>
    <row r="152" spans="1:8" hidden="1">
      <c r="A152" s="208">
        <v>2012603</v>
      </c>
      <c r="B152" s="209" t="s">
        <v>47</v>
      </c>
      <c r="C152" s="210"/>
      <c r="D152" s="208"/>
      <c r="E152" s="210"/>
      <c r="F152" s="52" t="e">
        <f t="shared" si="34"/>
        <v>#DIV/0!</v>
      </c>
      <c r="G152" s="52" t="e">
        <f t="shared" si="35"/>
        <v>#DIV/0!</v>
      </c>
      <c r="H152" s="196">
        <f t="shared" si="36"/>
        <v>0</v>
      </c>
    </row>
    <row r="153" spans="1:8" hidden="1">
      <c r="A153" s="208">
        <v>2012604</v>
      </c>
      <c r="B153" s="212" t="s">
        <v>132</v>
      </c>
      <c r="C153" s="210"/>
      <c r="D153" s="208"/>
      <c r="E153" s="210"/>
      <c r="F153" s="52" t="e">
        <f t="shared" si="34"/>
        <v>#DIV/0!</v>
      </c>
      <c r="G153" s="52" t="e">
        <f t="shared" si="35"/>
        <v>#DIV/0!</v>
      </c>
      <c r="H153" s="196">
        <f t="shared" si="36"/>
        <v>0</v>
      </c>
    </row>
    <row r="154" spans="1:8" hidden="1">
      <c r="A154" s="208">
        <v>2012699</v>
      </c>
      <c r="B154" s="209" t="s">
        <v>133</v>
      </c>
      <c r="C154" s="210"/>
      <c r="D154" s="208"/>
      <c r="E154" s="210"/>
      <c r="F154" s="52" t="e">
        <f t="shared" si="34"/>
        <v>#DIV/0!</v>
      </c>
      <c r="G154" s="52" t="e">
        <f t="shared" si="35"/>
        <v>#DIV/0!</v>
      </c>
      <c r="H154" s="196">
        <f t="shared" si="36"/>
        <v>0</v>
      </c>
    </row>
    <row r="155" spans="1:8" hidden="1">
      <c r="A155" s="205">
        <v>20128</v>
      </c>
      <c r="B155" s="206" t="s">
        <v>134</v>
      </c>
      <c r="C155" s="207">
        <f>SUM(C156:C161)</f>
        <v>0</v>
      </c>
      <c r="D155" s="205">
        <f t="shared" ref="D155" si="41">SUM(D156:D161)</f>
        <v>0</v>
      </c>
      <c r="E155" s="207">
        <f t="shared" ref="E155" si="42">SUM(E156:E161)</f>
        <v>0</v>
      </c>
      <c r="F155" s="52" t="e">
        <f t="shared" si="34"/>
        <v>#DIV/0!</v>
      </c>
      <c r="G155" s="52" t="e">
        <f t="shared" si="35"/>
        <v>#DIV/0!</v>
      </c>
      <c r="H155" s="196">
        <f t="shared" si="36"/>
        <v>0</v>
      </c>
    </row>
    <row r="156" spans="1:8" hidden="1">
      <c r="A156" s="208">
        <v>2012801</v>
      </c>
      <c r="B156" s="209" t="s">
        <v>45</v>
      </c>
      <c r="C156" s="210"/>
      <c r="D156" s="208"/>
      <c r="E156" s="210"/>
      <c r="F156" s="52" t="e">
        <f t="shared" si="34"/>
        <v>#DIV/0!</v>
      </c>
      <c r="G156" s="52" t="e">
        <f t="shared" si="35"/>
        <v>#DIV/0!</v>
      </c>
      <c r="H156" s="196">
        <f t="shared" si="36"/>
        <v>0</v>
      </c>
    </row>
    <row r="157" spans="1:8" hidden="1">
      <c r="A157" s="208">
        <v>2012802</v>
      </c>
      <c r="B157" s="209" t="s">
        <v>46</v>
      </c>
      <c r="C157" s="210"/>
      <c r="D157" s="208"/>
      <c r="E157" s="210"/>
      <c r="F157" s="52" t="e">
        <f t="shared" si="34"/>
        <v>#DIV/0!</v>
      </c>
      <c r="G157" s="52" t="e">
        <f t="shared" si="35"/>
        <v>#DIV/0!</v>
      </c>
      <c r="H157" s="196">
        <f t="shared" si="36"/>
        <v>0</v>
      </c>
    </row>
    <row r="158" spans="1:8" hidden="1">
      <c r="A158" s="208">
        <v>2012803</v>
      </c>
      <c r="B158" s="211" t="s">
        <v>47</v>
      </c>
      <c r="C158" s="210"/>
      <c r="D158" s="208"/>
      <c r="E158" s="210"/>
      <c r="F158" s="52" t="e">
        <f t="shared" si="34"/>
        <v>#DIV/0!</v>
      </c>
      <c r="G158" s="52" t="e">
        <f t="shared" si="35"/>
        <v>#DIV/0!</v>
      </c>
      <c r="H158" s="196">
        <f t="shared" si="36"/>
        <v>0</v>
      </c>
    </row>
    <row r="159" spans="1:8" hidden="1">
      <c r="A159" s="208">
        <v>2012804</v>
      </c>
      <c r="B159" s="209" t="s">
        <v>59</v>
      </c>
      <c r="C159" s="216"/>
      <c r="D159" s="208"/>
      <c r="E159" s="216"/>
      <c r="F159" s="52" t="e">
        <f t="shared" si="34"/>
        <v>#DIV/0!</v>
      </c>
      <c r="G159" s="52" t="e">
        <f t="shared" si="35"/>
        <v>#DIV/0!</v>
      </c>
      <c r="H159" s="196">
        <f t="shared" si="36"/>
        <v>0</v>
      </c>
    </row>
    <row r="160" spans="1:8" hidden="1">
      <c r="A160" s="208">
        <v>2012850</v>
      </c>
      <c r="B160" s="209" t="s">
        <v>54</v>
      </c>
      <c r="C160" s="210"/>
      <c r="D160" s="208"/>
      <c r="E160" s="210"/>
      <c r="F160" s="52" t="e">
        <f t="shared" si="34"/>
        <v>#DIV/0!</v>
      </c>
      <c r="G160" s="52" t="e">
        <f t="shared" si="35"/>
        <v>#DIV/0!</v>
      </c>
      <c r="H160" s="196">
        <f t="shared" si="36"/>
        <v>0</v>
      </c>
    </row>
    <row r="161" spans="1:8" hidden="1">
      <c r="A161" s="208">
        <v>2012899</v>
      </c>
      <c r="B161" s="209" t="s">
        <v>135</v>
      </c>
      <c r="C161" s="210"/>
      <c r="D161" s="208"/>
      <c r="E161" s="210"/>
      <c r="F161" s="52" t="e">
        <f t="shared" si="34"/>
        <v>#DIV/0!</v>
      </c>
      <c r="G161" s="52" t="e">
        <f t="shared" si="35"/>
        <v>#DIV/0!</v>
      </c>
      <c r="H161" s="196">
        <f t="shared" si="36"/>
        <v>0</v>
      </c>
    </row>
    <row r="162" spans="1:8">
      <c r="A162" s="205">
        <v>20129</v>
      </c>
      <c r="B162" s="206" t="s">
        <v>136</v>
      </c>
      <c r="C162" s="207">
        <f>SUM(C163:C168)</f>
        <v>798</v>
      </c>
      <c r="D162" s="205">
        <f t="shared" ref="D162" si="43">SUM(D163:D168)</f>
        <v>631</v>
      </c>
      <c r="E162" s="207">
        <f t="shared" ref="E162" si="44">SUM(E163:E168)</f>
        <v>692</v>
      </c>
      <c r="F162" s="52">
        <f t="shared" si="34"/>
        <v>0.86716791979949903</v>
      </c>
      <c r="G162" s="52">
        <f t="shared" si="35"/>
        <v>1.09667194928685</v>
      </c>
      <c r="H162" s="196">
        <f t="shared" si="36"/>
        <v>2121</v>
      </c>
    </row>
    <row r="163" spans="1:8">
      <c r="A163" s="208">
        <v>2012901</v>
      </c>
      <c r="B163" s="209" t="s">
        <v>45</v>
      </c>
      <c r="C163" s="210">
        <v>70</v>
      </c>
      <c r="D163" s="210">
        <v>14</v>
      </c>
      <c r="E163" s="210">
        <v>26</v>
      </c>
      <c r="F163" s="52">
        <f t="shared" si="34"/>
        <v>0.371428571428571</v>
      </c>
      <c r="G163" s="52">
        <f t="shared" si="35"/>
        <v>1.8571428571428601</v>
      </c>
      <c r="H163" s="196">
        <f t="shared" si="36"/>
        <v>110</v>
      </c>
    </row>
    <row r="164" spans="1:8">
      <c r="A164" s="208">
        <v>2012902</v>
      </c>
      <c r="B164" s="209" t="s">
        <v>46</v>
      </c>
      <c r="C164" s="210"/>
      <c r="D164" s="210"/>
      <c r="E164" s="210">
        <v>349</v>
      </c>
      <c r="F164" s="52"/>
      <c r="G164" s="52"/>
      <c r="H164" s="196">
        <f t="shared" si="36"/>
        <v>349</v>
      </c>
    </row>
    <row r="165" spans="1:8" hidden="1">
      <c r="A165" s="208">
        <v>2012903</v>
      </c>
      <c r="B165" s="209" t="s">
        <v>47</v>
      </c>
      <c r="C165" s="210"/>
      <c r="D165" s="210"/>
      <c r="E165" s="210"/>
      <c r="F165" s="52" t="e">
        <f t="shared" si="34"/>
        <v>#DIV/0!</v>
      </c>
      <c r="G165" s="52" t="e">
        <f t="shared" si="35"/>
        <v>#DIV/0!</v>
      </c>
      <c r="H165" s="196">
        <f t="shared" si="36"/>
        <v>0</v>
      </c>
    </row>
    <row r="166" spans="1:8">
      <c r="A166" s="208">
        <v>2012906</v>
      </c>
      <c r="B166" s="209" t="s">
        <v>137</v>
      </c>
      <c r="C166" s="210">
        <v>267</v>
      </c>
      <c r="D166" s="210">
        <v>313</v>
      </c>
      <c r="E166" s="210">
        <v>297</v>
      </c>
      <c r="F166" s="52">
        <f t="shared" si="34"/>
        <v>1.1123595505618</v>
      </c>
      <c r="G166" s="52">
        <f t="shared" si="35"/>
        <v>0.94888178913737997</v>
      </c>
      <c r="H166" s="196">
        <f t="shared" si="36"/>
        <v>877</v>
      </c>
    </row>
    <row r="167" spans="1:8" hidden="1">
      <c r="A167" s="208">
        <v>2012950</v>
      </c>
      <c r="B167" s="209" t="s">
        <v>54</v>
      </c>
      <c r="C167" s="210"/>
      <c r="D167" s="210"/>
      <c r="E167" s="210"/>
      <c r="F167" s="52" t="e">
        <f t="shared" si="34"/>
        <v>#DIV/0!</v>
      </c>
      <c r="G167" s="52" t="e">
        <f t="shared" si="35"/>
        <v>#DIV/0!</v>
      </c>
      <c r="H167" s="196">
        <f t="shared" si="36"/>
        <v>0</v>
      </c>
    </row>
    <row r="168" spans="1:8">
      <c r="A168" s="208">
        <v>2012999</v>
      </c>
      <c r="B168" s="209" t="s">
        <v>138</v>
      </c>
      <c r="C168" s="210">
        <v>461</v>
      </c>
      <c r="D168" s="210">
        <v>304</v>
      </c>
      <c r="E168" s="210">
        <v>20</v>
      </c>
      <c r="F168" s="52">
        <f t="shared" si="34"/>
        <v>4.33839479392625E-2</v>
      </c>
      <c r="G168" s="52">
        <f t="shared" si="35"/>
        <v>6.5789473684210495E-2</v>
      </c>
      <c r="H168" s="196">
        <f t="shared" si="36"/>
        <v>785</v>
      </c>
    </row>
    <row r="169" spans="1:8">
      <c r="A169" s="205">
        <v>20131</v>
      </c>
      <c r="B169" s="206" t="s">
        <v>139</v>
      </c>
      <c r="C169" s="207">
        <f>SUM(C170:C175)</f>
        <v>478</v>
      </c>
      <c r="D169" s="205">
        <f t="shared" ref="D169" si="45">SUM(D170:D175)</f>
        <v>434</v>
      </c>
      <c r="E169" s="207">
        <f t="shared" ref="E169" si="46">SUM(E170:E175)</f>
        <v>824</v>
      </c>
      <c r="F169" s="52">
        <f t="shared" si="34"/>
        <v>1.72384937238494</v>
      </c>
      <c r="G169" s="52">
        <f t="shared" si="35"/>
        <v>1.89861751152074</v>
      </c>
      <c r="H169" s="196">
        <f t="shared" si="36"/>
        <v>1736</v>
      </c>
    </row>
    <row r="170" spans="1:8">
      <c r="A170" s="208">
        <v>2013101</v>
      </c>
      <c r="B170" s="209" t="s">
        <v>45</v>
      </c>
      <c r="C170" s="210">
        <v>283</v>
      </c>
      <c r="D170" s="210">
        <v>185</v>
      </c>
      <c r="E170" s="210">
        <v>220</v>
      </c>
      <c r="F170" s="52">
        <f t="shared" si="34"/>
        <v>0.77738515901060101</v>
      </c>
      <c r="G170" s="52">
        <f t="shared" si="35"/>
        <v>1.1891891891891899</v>
      </c>
      <c r="H170" s="196">
        <f t="shared" si="36"/>
        <v>688</v>
      </c>
    </row>
    <row r="171" spans="1:8" hidden="1">
      <c r="A171" s="208">
        <v>2013102</v>
      </c>
      <c r="B171" s="209" t="s">
        <v>46</v>
      </c>
      <c r="C171" s="210"/>
      <c r="D171" s="210"/>
      <c r="E171" s="210"/>
      <c r="F171" s="52" t="e">
        <f t="shared" si="34"/>
        <v>#DIV/0!</v>
      </c>
      <c r="G171" s="52" t="e">
        <f t="shared" si="35"/>
        <v>#DIV/0!</v>
      </c>
      <c r="H171" s="196">
        <f t="shared" si="36"/>
        <v>0</v>
      </c>
    </row>
    <row r="172" spans="1:8" hidden="1">
      <c r="A172" s="208">
        <v>2013103</v>
      </c>
      <c r="B172" s="209" t="s">
        <v>47</v>
      </c>
      <c r="C172" s="210"/>
      <c r="D172" s="210"/>
      <c r="E172" s="210"/>
      <c r="F172" s="52" t="e">
        <f t="shared" si="34"/>
        <v>#DIV/0!</v>
      </c>
      <c r="G172" s="52" t="e">
        <f t="shared" si="35"/>
        <v>#DIV/0!</v>
      </c>
      <c r="H172" s="196">
        <f t="shared" si="36"/>
        <v>0</v>
      </c>
    </row>
    <row r="173" spans="1:8" hidden="1">
      <c r="A173" s="208">
        <v>2013105</v>
      </c>
      <c r="B173" s="209" t="s">
        <v>140</v>
      </c>
      <c r="C173" s="210"/>
      <c r="D173" s="210"/>
      <c r="E173" s="210"/>
      <c r="F173" s="52" t="e">
        <f t="shared" si="34"/>
        <v>#DIV/0!</v>
      </c>
      <c r="G173" s="52" t="e">
        <f t="shared" si="35"/>
        <v>#DIV/0!</v>
      </c>
      <c r="H173" s="196">
        <f t="shared" si="36"/>
        <v>0</v>
      </c>
    </row>
    <row r="174" spans="1:8">
      <c r="A174" s="208">
        <v>2013150</v>
      </c>
      <c r="B174" s="209" t="s">
        <v>54</v>
      </c>
      <c r="C174" s="210"/>
      <c r="D174" s="210"/>
      <c r="E174" s="210">
        <v>363</v>
      </c>
      <c r="F174" s="52"/>
      <c r="G174" s="52"/>
      <c r="H174" s="196">
        <f t="shared" si="36"/>
        <v>363</v>
      </c>
    </row>
    <row r="175" spans="1:8">
      <c r="A175" s="208">
        <v>2013199</v>
      </c>
      <c r="B175" s="209" t="s">
        <v>141</v>
      </c>
      <c r="C175" s="210">
        <v>195</v>
      </c>
      <c r="D175" s="210">
        <v>249</v>
      </c>
      <c r="E175" s="210">
        <v>241</v>
      </c>
      <c r="F175" s="52">
        <f t="shared" si="34"/>
        <v>1.2358974358974399</v>
      </c>
      <c r="G175" s="52">
        <f t="shared" si="35"/>
        <v>0.96787148594377503</v>
      </c>
      <c r="H175" s="196">
        <f t="shared" si="36"/>
        <v>685</v>
      </c>
    </row>
    <row r="176" spans="1:8">
      <c r="A176" s="205">
        <v>20132</v>
      </c>
      <c r="B176" s="206" t="s">
        <v>142</v>
      </c>
      <c r="C176" s="207">
        <f>SUM(C177:C182)</f>
        <v>1742</v>
      </c>
      <c r="D176" s="205">
        <f t="shared" ref="D176" si="47">SUM(D177:D182)</f>
        <v>1123</v>
      </c>
      <c r="E176" s="207">
        <f t="shared" ref="E176" si="48">SUM(E177:E182)</f>
        <v>724</v>
      </c>
      <c r="F176" s="52">
        <f t="shared" si="34"/>
        <v>0.41561423650975898</v>
      </c>
      <c r="G176" s="52">
        <f t="shared" si="35"/>
        <v>0.64470169189670501</v>
      </c>
      <c r="H176" s="196">
        <f t="shared" si="36"/>
        <v>3589</v>
      </c>
    </row>
    <row r="177" spans="1:8">
      <c r="A177" s="208">
        <v>2013201</v>
      </c>
      <c r="B177" s="209" t="s">
        <v>45</v>
      </c>
      <c r="C177" s="210">
        <v>176</v>
      </c>
      <c r="D177" s="210">
        <v>72</v>
      </c>
      <c r="E177" s="210">
        <v>96</v>
      </c>
      <c r="F177" s="52">
        <f t="shared" si="34"/>
        <v>0.54545454545454497</v>
      </c>
      <c r="G177" s="52">
        <f t="shared" si="35"/>
        <v>1.3333333333333299</v>
      </c>
      <c r="H177" s="196">
        <f t="shared" si="36"/>
        <v>344</v>
      </c>
    </row>
    <row r="178" spans="1:8" hidden="1">
      <c r="A178" s="208">
        <v>2013202</v>
      </c>
      <c r="B178" s="209" t="s">
        <v>46</v>
      </c>
      <c r="C178" s="210"/>
      <c r="D178" s="210"/>
      <c r="E178" s="210"/>
      <c r="F178" s="52" t="e">
        <f t="shared" si="34"/>
        <v>#DIV/0!</v>
      </c>
      <c r="G178" s="52" t="e">
        <f t="shared" si="35"/>
        <v>#DIV/0!</v>
      </c>
      <c r="H178" s="196">
        <f t="shared" si="36"/>
        <v>0</v>
      </c>
    </row>
    <row r="179" spans="1:8" hidden="1">
      <c r="A179" s="208">
        <v>2013203</v>
      </c>
      <c r="B179" s="209" t="s">
        <v>47</v>
      </c>
      <c r="C179" s="210"/>
      <c r="D179" s="210"/>
      <c r="E179" s="210"/>
      <c r="F179" s="52" t="e">
        <f t="shared" si="34"/>
        <v>#DIV/0!</v>
      </c>
      <c r="G179" s="52" t="e">
        <f t="shared" si="35"/>
        <v>#DIV/0!</v>
      </c>
      <c r="H179" s="196">
        <f t="shared" si="36"/>
        <v>0</v>
      </c>
    </row>
    <row r="180" spans="1:8" hidden="1">
      <c r="A180" s="208">
        <v>2013204</v>
      </c>
      <c r="B180" s="209" t="s">
        <v>143</v>
      </c>
      <c r="C180" s="210"/>
      <c r="D180" s="210"/>
      <c r="E180" s="210"/>
      <c r="F180" s="52" t="e">
        <f t="shared" si="34"/>
        <v>#DIV/0!</v>
      </c>
      <c r="G180" s="52" t="e">
        <f t="shared" si="35"/>
        <v>#DIV/0!</v>
      </c>
      <c r="H180" s="196">
        <f t="shared" si="36"/>
        <v>0</v>
      </c>
    </row>
    <row r="181" spans="1:8" hidden="1">
      <c r="A181" s="208">
        <v>2013250</v>
      </c>
      <c r="B181" s="209" t="s">
        <v>54</v>
      </c>
      <c r="C181" s="210"/>
      <c r="D181" s="210"/>
      <c r="E181" s="210"/>
      <c r="F181" s="52" t="e">
        <f t="shared" si="34"/>
        <v>#DIV/0!</v>
      </c>
      <c r="G181" s="52" t="e">
        <f t="shared" si="35"/>
        <v>#DIV/0!</v>
      </c>
      <c r="H181" s="196">
        <f t="shared" si="36"/>
        <v>0</v>
      </c>
    </row>
    <row r="182" spans="1:8">
      <c r="A182" s="208">
        <v>2013299</v>
      </c>
      <c r="B182" s="209" t="s">
        <v>144</v>
      </c>
      <c r="C182" s="210">
        <v>1566</v>
      </c>
      <c r="D182" s="210">
        <v>1051</v>
      </c>
      <c r="E182" s="210">
        <f>581+47</f>
        <v>628</v>
      </c>
      <c r="F182" s="52">
        <f t="shared" si="34"/>
        <v>0.40102171136653902</v>
      </c>
      <c r="G182" s="52">
        <f t="shared" si="35"/>
        <v>0.59752616555661298</v>
      </c>
      <c r="H182" s="196">
        <f t="shared" si="36"/>
        <v>3245</v>
      </c>
    </row>
    <row r="183" spans="1:8">
      <c r="A183" s="205">
        <v>20133</v>
      </c>
      <c r="B183" s="206" t="s">
        <v>145</v>
      </c>
      <c r="C183" s="207">
        <f>SUM(C184:C189)</f>
        <v>264</v>
      </c>
      <c r="D183" s="205">
        <f t="shared" ref="D183" si="49">SUM(D184:D189)</f>
        <v>342</v>
      </c>
      <c r="E183" s="207">
        <f t="shared" ref="E183" si="50">SUM(E184:E189)</f>
        <v>255</v>
      </c>
      <c r="F183" s="52">
        <f t="shared" si="34"/>
        <v>0.96590909090909105</v>
      </c>
      <c r="G183" s="52">
        <f t="shared" si="35"/>
        <v>0.74561403508771895</v>
      </c>
      <c r="H183" s="196">
        <f t="shared" si="36"/>
        <v>861</v>
      </c>
    </row>
    <row r="184" spans="1:8">
      <c r="A184" s="208">
        <v>2013301</v>
      </c>
      <c r="B184" s="211" t="s">
        <v>45</v>
      </c>
      <c r="C184" s="210">
        <v>214</v>
      </c>
      <c r="D184" s="210">
        <v>34</v>
      </c>
      <c r="E184" s="210">
        <v>77</v>
      </c>
      <c r="F184" s="52">
        <f t="shared" si="34"/>
        <v>0.35981308411215002</v>
      </c>
      <c r="G184" s="52">
        <f t="shared" si="35"/>
        <v>2.2647058823529398</v>
      </c>
      <c r="H184" s="196">
        <f t="shared" si="36"/>
        <v>325</v>
      </c>
    </row>
    <row r="185" spans="1:8" hidden="1">
      <c r="A185" s="208">
        <v>2013302</v>
      </c>
      <c r="B185" s="209" t="s">
        <v>46</v>
      </c>
      <c r="C185" s="210"/>
      <c r="D185" s="210"/>
      <c r="E185" s="210"/>
      <c r="F185" s="52" t="e">
        <f t="shared" si="34"/>
        <v>#DIV/0!</v>
      </c>
      <c r="G185" s="52" t="e">
        <f t="shared" si="35"/>
        <v>#DIV/0!</v>
      </c>
      <c r="H185" s="196">
        <f t="shared" si="36"/>
        <v>0</v>
      </c>
    </row>
    <row r="186" spans="1:8" hidden="1">
      <c r="A186" s="208">
        <v>2013303</v>
      </c>
      <c r="B186" s="209" t="s">
        <v>47</v>
      </c>
      <c r="C186" s="210"/>
      <c r="D186" s="210"/>
      <c r="E186" s="210"/>
      <c r="F186" s="52" t="e">
        <f t="shared" si="34"/>
        <v>#DIV/0!</v>
      </c>
      <c r="G186" s="52" t="e">
        <f t="shared" si="35"/>
        <v>#DIV/0!</v>
      </c>
      <c r="H186" s="196">
        <f t="shared" si="36"/>
        <v>0</v>
      </c>
    </row>
    <row r="187" spans="1:8" hidden="1">
      <c r="A187" s="208">
        <v>2013304</v>
      </c>
      <c r="B187" s="209" t="s">
        <v>146</v>
      </c>
      <c r="C187" s="210"/>
      <c r="D187" s="210"/>
      <c r="E187" s="210"/>
      <c r="F187" s="52" t="e">
        <f t="shared" si="34"/>
        <v>#DIV/0!</v>
      </c>
      <c r="G187" s="52" t="e">
        <f t="shared" si="35"/>
        <v>#DIV/0!</v>
      </c>
      <c r="H187" s="196">
        <f t="shared" si="36"/>
        <v>0</v>
      </c>
    </row>
    <row r="188" spans="1:8" hidden="1">
      <c r="A188" s="208">
        <v>2013350</v>
      </c>
      <c r="B188" s="209" t="s">
        <v>54</v>
      </c>
      <c r="C188" s="210"/>
      <c r="D188" s="210"/>
      <c r="E188" s="210"/>
      <c r="F188" s="52" t="e">
        <f t="shared" si="34"/>
        <v>#DIV/0!</v>
      </c>
      <c r="G188" s="52" t="e">
        <f t="shared" si="35"/>
        <v>#DIV/0!</v>
      </c>
      <c r="H188" s="196">
        <f t="shared" si="36"/>
        <v>0</v>
      </c>
    </row>
    <row r="189" spans="1:8">
      <c r="A189" s="208">
        <v>2013399</v>
      </c>
      <c r="B189" s="209" t="s">
        <v>147</v>
      </c>
      <c r="C189" s="210">
        <v>50</v>
      </c>
      <c r="D189" s="210">
        <v>308</v>
      </c>
      <c r="E189" s="210">
        <v>178</v>
      </c>
      <c r="F189" s="52">
        <f t="shared" si="34"/>
        <v>3.56</v>
      </c>
      <c r="G189" s="52">
        <f t="shared" si="35"/>
        <v>0.57792207792207795</v>
      </c>
      <c r="H189" s="196">
        <f t="shared" si="36"/>
        <v>536</v>
      </c>
    </row>
    <row r="190" spans="1:8">
      <c r="A190" s="205">
        <v>20134</v>
      </c>
      <c r="B190" s="206" t="s">
        <v>148</v>
      </c>
      <c r="C190" s="207">
        <f>SUM(C191:C197)</f>
        <v>33</v>
      </c>
      <c r="D190" s="205">
        <f t="shared" ref="D190:E190" si="51">SUM(D191:D197)</f>
        <v>22</v>
      </c>
      <c r="E190" s="207">
        <f t="shared" si="51"/>
        <v>33</v>
      </c>
      <c r="F190" s="52">
        <f t="shared" si="34"/>
        <v>1</v>
      </c>
      <c r="G190" s="52">
        <f t="shared" si="35"/>
        <v>1.5</v>
      </c>
      <c r="H190" s="196">
        <f t="shared" si="36"/>
        <v>88</v>
      </c>
    </row>
    <row r="191" spans="1:8">
      <c r="A191" s="208">
        <v>2013401</v>
      </c>
      <c r="B191" s="209" t="s">
        <v>45</v>
      </c>
      <c r="C191" s="210">
        <v>23</v>
      </c>
      <c r="D191" s="210">
        <v>22</v>
      </c>
      <c r="E191" s="210">
        <v>23</v>
      </c>
      <c r="F191" s="52">
        <f t="shared" si="34"/>
        <v>1</v>
      </c>
      <c r="G191" s="52">
        <f t="shared" si="35"/>
        <v>1.0454545454545501</v>
      </c>
      <c r="H191" s="196">
        <f t="shared" si="36"/>
        <v>68</v>
      </c>
    </row>
    <row r="192" spans="1:8" hidden="1">
      <c r="A192" s="208">
        <v>2013402</v>
      </c>
      <c r="B192" s="209" t="s">
        <v>46</v>
      </c>
      <c r="C192" s="210"/>
      <c r="D192" s="210"/>
      <c r="E192" s="210"/>
      <c r="F192" s="52" t="e">
        <f t="shared" si="34"/>
        <v>#DIV/0!</v>
      </c>
      <c r="G192" s="52" t="e">
        <f t="shared" si="35"/>
        <v>#DIV/0!</v>
      </c>
      <c r="H192" s="196">
        <f t="shared" si="36"/>
        <v>0</v>
      </c>
    </row>
    <row r="193" spans="1:8" hidden="1">
      <c r="A193" s="208">
        <v>2013403</v>
      </c>
      <c r="B193" s="209" t="s">
        <v>47</v>
      </c>
      <c r="C193" s="210"/>
      <c r="D193" s="210"/>
      <c r="E193" s="210"/>
      <c r="F193" s="52" t="e">
        <f t="shared" si="34"/>
        <v>#DIV/0!</v>
      </c>
      <c r="G193" s="52" t="e">
        <f t="shared" si="35"/>
        <v>#DIV/0!</v>
      </c>
      <c r="H193" s="196">
        <f t="shared" si="36"/>
        <v>0</v>
      </c>
    </row>
    <row r="194" spans="1:8">
      <c r="A194" s="208">
        <v>2013404</v>
      </c>
      <c r="B194" s="209" t="s">
        <v>149</v>
      </c>
      <c r="C194" s="210">
        <v>10</v>
      </c>
      <c r="D194" s="210"/>
      <c r="E194" s="210">
        <v>10</v>
      </c>
      <c r="F194" s="52">
        <f t="shared" si="34"/>
        <v>1</v>
      </c>
      <c r="G194" s="52"/>
      <c r="H194" s="196">
        <f t="shared" si="36"/>
        <v>20</v>
      </c>
    </row>
    <row r="195" spans="1:8" hidden="1">
      <c r="A195" s="208">
        <v>2013405</v>
      </c>
      <c r="B195" s="209" t="s">
        <v>150</v>
      </c>
      <c r="C195" s="210"/>
      <c r="D195" s="210"/>
      <c r="E195" s="210"/>
      <c r="F195" s="52" t="e">
        <f t="shared" si="34"/>
        <v>#DIV/0!</v>
      </c>
      <c r="G195" s="52" t="e">
        <f t="shared" si="35"/>
        <v>#DIV/0!</v>
      </c>
      <c r="H195" s="196">
        <f t="shared" si="36"/>
        <v>0</v>
      </c>
    </row>
    <row r="196" spans="1:8" hidden="1">
      <c r="A196" s="208">
        <v>2013450</v>
      </c>
      <c r="B196" s="209" t="s">
        <v>54</v>
      </c>
      <c r="C196" s="216"/>
      <c r="D196" s="216"/>
      <c r="E196" s="216"/>
      <c r="F196" s="52" t="e">
        <f t="shared" si="34"/>
        <v>#DIV/0!</v>
      </c>
      <c r="G196" s="52" t="e">
        <f t="shared" si="35"/>
        <v>#DIV/0!</v>
      </c>
      <c r="H196" s="196">
        <f t="shared" si="36"/>
        <v>0</v>
      </c>
    </row>
    <row r="197" spans="1:8" hidden="1">
      <c r="A197" s="208">
        <v>2013499</v>
      </c>
      <c r="B197" s="209" t="s">
        <v>151</v>
      </c>
      <c r="C197" s="216"/>
      <c r="D197" s="216"/>
      <c r="E197" s="216"/>
      <c r="F197" s="52" t="e">
        <f t="shared" si="34"/>
        <v>#DIV/0!</v>
      </c>
      <c r="G197" s="52" t="e">
        <f t="shared" si="35"/>
        <v>#DIV/0!</v>
      </c>
      <c r="H197" s="196">
        <f t="shared" si="36"/>
        <v>0</v>
      </c>
    </row>
    <row r="198" spans="1:8" hidden="1">
      <c r="A198" s="205">
        <v>20135</v>
      </c>
      <c r="B198" s="206" t="s">
        <v>152</v>
      </c>
      <c r="C198" s="217">
        <f>SUM(C199:C203)</f>
        <v>0</v>
      </c>
      <c r="D198" s="205">
        <f t="shared" ref="D198" si="52">SUM(D199:D203)</f>
        <v>0</v>
      </c>
      <c r="E198" s="217">
        <f t="shared" ref="E198" si="53">SUM(E199:E203)</f>
        <v>0</v>
      </c>
      <c r="F198" s="52" t="e">
        <f t="shared" ref="F198:F261" si="54">E198/C198</f>
        <v>#DIV/0!</v>
      </c>
      <c r="G198" s="52" t="e">
        <f t="shared" ref="G198:G261" si="55">E198/D198</f>
        <v>#DIV/0!</v>
      </c>
      <c r="H198" s="196">
        <f t="shared" si="36"/>
        <v>0</v>
      </c>
    </row>
    <row r="199" spans="1:8" hidden="1">
      <c r="A199" s="208">
        <v>2013501</v>
      </c>
      <c r="B199" s="209" t="s">
        <v>45</v>
      </c>
      <c r="C199" s="210"/>
      <c r="D199" s="208"/>
      <c r="E199" s="210"/>
      <c r="F199" s="52" t="e">
        <f t="shared" si="54"/>
        <v>#DIV/0!</v>
      </c>
      <c r="G199" s="52" t="e">
        <f t="shared" si="55"/>
        <v>#DIV/0!</v>
      </c>
      <c r="H199" s="196">
        <f t="shared" si="36"/>
        <v>0</v>
      </c>
    </row>
    <row r="200" spans="1:8" hidden="1">
      <c r="A200" s="208">
        <v>2013502</v>
      </c>
      <c r="B200" s="211" t="s">
        <v>46</v>
      </c>
      <c r="C200" s="210"/>
      <c r="D200" s="208"/>
      <c r="E200" s="210"/>
      <c r="F200" s="52" t="e">
        <f t="shared" si="54"/>
        <v>#DIV/0!</v>
      </c>
      <c r="G200" s="52" t="e">
        <f t="shared" si="55"/>
        <v>#DIV/0!</v>
      </c>
      <c r="H200" s="196">
        <f t="shared" ref="H200:H263" si="56">C200+D200+E200</f>
        <v>0</v>
      </c>
    </row>
    <row r="201" spans="1:8" hidden="1">
      <c r="A201" s="208">
        <v>2013503</v>
      </c>
      <c r="B201" s="209" t="s">
        <v>47</v>
      </c>
      <c r="C201" s="218"/>
      <c r="D201" s="208"/>
      <c r="E201" s="218"/>
      <c r="F201" s="52" t="e">
        <f t="shared" si="54"/>
        <v>#DIV/0!</v>
      </c>
      <c r="G201" s="52" t="e">
        <f t="shared" si="55"/>
        <v>#DIV/0!</v>
      </c>
      <c r="H201" s="196">
        <f t="shared" si="56"/>
        <v>0</v>
      </c>
    </row>
    <row r="202" spans="1:8" hidden="1">
      <c r="A202" s="208">
        <v>2013550</v>
      </c>
      <c r="B202" s="209" t="s">
        <v>54</v>
      </c>
      <c r="C202" s="218"/>
      <c r="D202" s="208"/>
      <c r="E202" s="218"/>
      <c r="F202" s="52" t="e">
        <f t="shared" si="54"/>
        <v>#DIV/0!</v>
      </c>
      <c r="G202" s="52" t="e">
        <f t="shared" si="55"/>
        <v>#DIV/0!</v>
      </c>
      <c r="H202" s="196">
        <f t="shared" si="56"/>
        <v>0</v>
      </c>
    </row>
    <row r="203" spans="1:8" hidden="1">
      <c r="A203" s="208">
        <v>2013599</v>
      </c>
      <c r="B203" s="209" t="s">
        <v>153</v>
      </c>
      <c r="C203" s="218"/>
      <c r="D203" s="208"/>
      <c r="E203" s="218"/>
      <c r="F203" s="52" t="e">
        <f t="shared" si="54"/>
        <v>#DIV/0!</v>
      </c>
      <c r="G203" s="52" t="e">
        <f t="shared" si="55"/>
        <v>#DIV/0!</v>
      </c>
      <c r="H203" s="196">
        <f t="shared" si="56"/>
        <v>0</v>
      </c>
    </row>
    <row r="204" spans="1:8">
      <c r="A204" s="205">
        <v>20136</v>
      </c>
      <c r="B204" s="206" t="s">
        <v>154</v>
      </c>
      <c r="C204" s="219">
        <f>SUM(C205:C209)</f>
        <v>77</v>
      </c>
      <c r="D204" s="205">
        <f t="shared" ref="D204" si="57">SUM(D205:D209)</f>
        <v>23</v>
      </c>
      <c r="E204" s="219">
        <f t="shared" ref="E204" si="58">SUM(E205:E209)</f>
        <v>10</v>
      </c>
      <c r="F204" s="52">
        <f t="shared" si="54"/>
        <v>0.12987012987013</v>
      </c>
      <c r="G204" s="52">
        <f t="shared" si="55"/>
        <v>0.434782608695652</v>
      </c>
      <c r="H204" s="196">
        <f t="shared" si="56"/>
        <v>110</v>
      </c>
    </row>
    <row r="205" spans="1:8">
      <c r="A205" s="208">
        <v>2013601</v>
      </c>
      <c r="B205" s="209" t="s">
        <v>45</v>
      </c>
      <c r="C205" s="218"/>
      <c r="D205" s="218">
        <v>9</v>
      </c>
      <c r="E205" s="218"/>
      <c r="F205" s="52"/>
      <c r="G205" s="52">
        <f t="shared" si="55"/>
        <v>0</v>
      </c>
      <c r="H205" s="196">
        <f t="shared" si="56"/>
        <v>9</v>
      </c>
    </row>
    <row r="206" spans="1:8" hidden="1">
      <c r="A206" s="208">
        <v>2013602</v>
      </c>
      <c r="B206" s="209" t="s">
        <v>46</v>
      </c>
      <c r="C206" s="218"/>
      <c r="D206" s="218"/>
      <c r="E206" s="218"/>
      <c r="F206" s="52" t="e">
        <f t="shared" si="54"/>
        <v>#DIV/0!</v>
      </c>
      <c r="G206" s="52" t="e">
        <f t="shared" si="55"/>
        <v>#DIV/0!</v>
      </c>
      <c r="H206" s="196">
        <f t="shared" si="56"/>
        <v>0</v>
      </c>
    </row>
    <row r="207" spans="1:8" hidden="1">
      <c r="A207" s="208">
        <v>2013603</v>
      </c>
      <c r="B207" s="209" t="s">
        <v>47</v>
      </c>
      <c r="C207" s="218"/>
      <c r="D207" s="218"/>
      <c r="E207" s="218"/>
      <c r="F207" s="52" t="e">
        <f t="shared" si="54"/>
        <v>#DIV/0!</v>
      </c>
      <c r="G207" s="52" t="e">
        <f t="shared" si="55"/>
        <v>#DIV/0!</v>
      </c>
      <c r="H207" s="196">
        <f t="shared" si="56"/>
        <v>0</v>
      </c>
    </row>
    <row r="208" spans="1:8" hidden="1">
      <c r="A208" s="208">
        <v>2013650</v>
      </c>
      <c r="B208" s="209" t="s">
        <v>54</v>
      </c>
      <c r="C208" s="218"/>
      <c r="D208" s="218"/>
      <c r="E208" s="218"/>
      <c r="F208" s="52" t="e">
        <f t="shared" si="54"/>
        <v>#DIV/0!</v>
      </c>
      <c r="G208" s="52" t="e">
        <f t="shared" si="55"/>
        <v>#DIV/0!</v>
      </c>
      <c r="H208" s="196">
        <f t="shared" si="56"/>
        <v>0</v>
      </c>
    </row>
    <row r="209" spans="1:8">
      <c r="A209" s="208">
        <v>2013699</v>
      </c>
      <c r="B209" s="209" t="s">
        <v>155</v>
      </c>
      <c r="C209" s="218">
        <v>77</v>
      </c>
      <c r="D209" s="218">
        <v>14</v>
      </c>
      <c r="E209" s="218">
        <f>10</f>
        <v>10</v>
      </c>
      <c r="F209" s="52">
        <f t="shared" si="54"/>
        <v>0.12987012987013</v>
      </c>
      <c r="G209" s="52">
        <f t="shared" si="55"/>
        <v>0.71428571428571397</v>
      </c>
      <c r="H209" s="196">
        <f t="shared" si="56"/>
        <v>101</v>
      </c>
    </row>
    <row r="210" spans="1:8" hidden="1">
      <c r="A210" s="205">
        <v>20137</v>
      </c>
      <c r="B210" s="206" t="s">
        <v>156</v>
      </c>
      <c r="C210" s="219">
        <f>SUM(C211:C216)</f>
        <v>0</v>
      </c>
      <c r="D210" s="205">
        <f t="shared" ref="D210" si="59">SUM(D211:D216)</f>
        <v>0</v>
      </c>
      <c r="E210" s="219">
        <f t="shared" ref="E210" si="60">SUM(E211:E216)</f>
        <v>0</v>
      </c>
      <c r="F210" s="52" t="e">
        <f t="shared" si="54"/>
        <v>#DIV/0!</v>
      </c>
      <c r="G210" s="52" t="e">
        <f t="shared" si="55"/>
        <v>#DIV/0!</v>
      </c>
      <c r="H210" s="196">
        <f t="shared" si="56"/>
        <v>0</v>
      </c>
    </row>
    <row r="211" spans="1:8" hidden="1">
      <c r="A211" s="208">
        <v>2013701</v>
      </c>
      <c r="B211" s="209" t="s">
        <v>45</v>
      </c>
      <c r="C211" s="218"/>
      <c r="D211" s="208"/>
      <c r="E211" s="218"/>
      <c r="F211" s="52" t="e">
        <f t="shared" si="54"/>
        <v>#DIV/0!</v>
      </c>
      <c r="G211" s="52" t="e">
        <f t="shared" si="55"/>
        <v>#DIV/0!</v>
      </c>
      <c r="H211" s="196">
        <f t="shared" si="56"/>
        <v>0</v>
      </c>
    </row>
    <row r="212" spans="1:8" hidden="1">
      <c r="A212" s="208">
        <v>2013702</v>
      </c>
      <c r="B212" s="209" t="s">
        <v>46</v>
      </c>
      <c r="C212" s="218"/>
      <c r="D212" s="208"/>
      <c r="E212" s="218"/>
      <c r="F212" s="52" t="e">
        <f t="shared" si="54"/>
        <v>#DIV/0!</v>
      </c>
      <c r="G212" s="52" t="e">
        <f t="shared" si="55"/>
        <v>#DIV/0!</v>
      </c>
      <c r="H212" s="196">
        <f t="shared" si="56"/>
        <v>0</v>
      </c>
    </row>
    <row r="213" spans="1:8" hidden="1">
      <c r="A213" s="208">
        <v>2013703</v>
      </c>
      <c r="B213" s="209" t="s">
        <v>47</v>
      </c>
      <c r="C213" s="218"/>
      <c r="D213" s="208"/>
      <c r="E213" s="218"/>
      <c r="F213" s="52" t="e">
        <f t="shared" si="54"/>
        <v>#DIV/0!</v>
      </c>
      <c r="G213" s="52" t="e">
        <f t="shared" si="55"/>
        <v>#DIV/0!</v>
      </c>
      <c r="H213" s="196">
        <f t="shared" si="56"/>
        <v>0</v>
      </c>
    </row>
    <row r="214" spans="1:8" hidden="1">
      <c r="A214" s="208">
        <v>2013704</v>
      </c>
      <c r="B214" s="209" t="s">
        <v>157</v>
      </c>
      <c r="C214" s="218"/>
      <c r="D214" s="208"/>
      <c r="E214" s="218"/>
      <c r="F214" s="52" t="e">
        <f t="shared" si="54"/>
        <v>#DIV/0!</v>
      </c>
      <c r="G214" s="52" t="e">
        <f t="shared" si="55"/>
        <v>#DIV/0!</v>
      </c>
      <c r="H214" s="196">
        <f t="shared" si="56"/>
        <v>0</v>
      </c>
    </row>
    <row r="215" spans="1:8" hidden="1">
      <c r="A215" s="208">
        <v>2013750</v>
      </c>
      <c r="B215" s="209" t="s">
        <v>54</v>
      </c>
      <c r="C215" s="218"/>
      <c r="D215" s="208"/>
      <c r="E215" s="218"/>
      <c r="F215" s="52" t="e">
        <f t="shared" si="54"/>
        <v>#DIV/0!</v>
      </c>
      <c r="G215" s="52" t="e">
        <f t="shared" si="55"/>
        <v>#DIV/0!</v>
      </c>
      <c r="H215" s="196">
        <f t="shared" si="56"/>
        <v>0</v>
      </c>
    </row>
    <row r="216" spans="1:8" hidden="1">
      <c r="A216" s="208">
        <v>2013799</v>
      </c>
      <c r="B216" s="209" t="s">
        <v>158</v>
      </c>
      <c r="C216" s="218"/>
      <c r="D216" s="208"/>
      <c r="E216" s="218"/>
      <c r="F216" s="52" t="e">
        <f t="shared" si="54"/>
        <v>#DIV/0!</v>
      </c>
      <c r="G216" s="52" t="e">
        <f t="shared" si="55"/>
        <v>#DIV/0!</v>
      </c>
      <c r="H216" s="196">
        <f t="shared" si="56"/>
        <v>0</v>
      </c>
    </row>
    <row r="217" spans="1:8">
      <c r="A217" s="205">
        <v>20138</v>
      </c>
      <c r="B217" s="206" t="s">
        <v>159</v>
      </c>
      <c r="C217" s="219">
        <f>SUM(C218:C231)</f>
        <v>0</v>
      </c>
      <c r="D217" s="205">
        <f t="shared" ref="D217" si="61">SUM(D218:D231)</f>
        <v>68</v>
      </c>
      <c r="E217" s="219">
        <f t="shared" ref="E217" si="62">SUM(E218:E231)</f>
        <v>0</v>
      </c>
      <c r="F217" s="52"/>
      <c r="G217" s="52">
        <f t="shared" si="55"/>
        <v>0</v>
      </c>
      <c r="H217" s="196">
        <f t="shared" si="56"/>
        <v>68</v>
      </c>
    </row>
    <row r="218" spans="1:8">
      <c r="A218" s="208">
        <v>2013801</v>
      </c>
      <c r="B218" s="209" t="s">
        <v>45</v>
      </c>
      <c r="C218" s="210"/>
      <c r="D218" s="210">
        <v>68</v>
      </c>
      <c r="E218" s="210"/>
      <c r="F218" s="52"/>
      <c r="G218" s="52">
        <f t="shared" si="55"/>
        <v>0</v>
      </c>
      <c r="H218" s="196">
        <f t="shared" si="56"/>
        <v>68</v>
      </c>
    </row>
    <row r="219" spans="1:8" hidden="1">
      <c r="A219" s="208">
        <v>2013802</v>
      </c>
      <c r="B219" s="209" t="s">
        <v>46</v>
      </c>
      <c r="C219" s="210"/>
      <c r="D219" s="210"/>
      <c r="E219" s="210"/>
      <c r="F219" s="52" t="e">
        <f t="shared" si="54"/>
        <v>#DIV/0!</v>
      </c>
      <c r="G219" s="52" t="e">
        <f t="shared" si="55"/>
        <v>#DIV/0!</v>
      </c>
      <c r="H219" s="196">
        <f t="shared" si="56"/>
        <v>0</v>
      </c>
    </row>
    <row r="220" spans="1:8" hidden="1">
      <c r="A220" s="208">
        <v>2013803</v>
      </c>
      <c r="B220" s="209" t="s">
        <v>47</v>
      </c>
      <c r="C220" s="210"/>
      <c r="D220" s="210"/>
      <c r="E220" s="210"/>
      <c r="F220" s="52" t="e">
        <f t="shared" si="54"/>
        <v>#DIV/0!</v>
      </c>
      <c r="G220" s="52" t="e">
        <f t="shared" si="55"/>
        <v>#DIV/0!</v>
      </c>
      <c r="H220" s="196">
        <f t="shared" si="56"/>
        <v>0</v>
      </c>
    </row>
    <row r="221" spans="1:8" hidden="1">
      <c r="A221" s="208">
        <v>2013804</v>
      </c>
      <c r="B221" s="209" t="s">
        <v>160</v>
      </c>
      <c r="C221" s="210"/>
      <c r="D221" s="210"/>
      <c r="E221" s="210"/>
      <c r="F221" s="52" t="e">
        <f t="shared" si="54"/>
        <v>#DIV/0!</v>
      </c>
      <c r="G221" s="52" t="e">
        <f t="shared" si="55"/>
        <v>#DIV/0!</v>
      </c>
      <c r="H221" s="196">
        <f t="shared" si="56"/>
        <v>0</v>
      </c>
    </row>
    <row r="222" spans="1:8" hidden="1">
      <c r="A222" s="208">
        <v>2013805</v>
      </c>
      <c r="B222" s="209" t="s">
        <v>161</v>
      </c>
      <c r="C222" s="210"/>
      <c r="D222" s="210"/>
      <c r="E222" s="210"/>
      <c r="F222" s="52" t="e">
        <f t="shared" si="54"/>
        <v>#DIV/0!</v>
      </c>
      <c r="G222" s="52" t="e">
        <f t="shared" si="55"/>
        <v>#DIV/0!</v>
      </c>
      <c r="H222" s="196">
        <f t="shared" si="56"/>
        <v>0</v>
      </c>
    </row>
    <row r="223" spans="1:8" hidden="1">
      <c r="A223" s="208">
        <v>2013808</v>
      </c>
      <c r="B223" s="209" t="s">
        <v>86</v>
      </c>
      <c r="C223" s="210"/>
      <c r="D223" s="210"/>
      <c r="E223" s="210"/>
      <c r="F223" s="52" t="e">
        <f t="shared" si="54"/>
        <v>#DIV/0!</v>
      </c>
      <c r="G223" s="52" t="e">
        <f t="shared" si="55"/>
        <v>#DIV/0!</v>
      </c>
      <c r="H223" s="196">
        <f t="shared" si="56"/>
        <v>0</v>
      </c>
    </row>
    <row r="224" spans="1:8" hidden="1">
      <c r="A224" s="208">
        <v>2013810</v>
      </c>
      <c r="B224" s="209" t="s">
        <v>162</v>
      </c>
      <c r="C224" s="210"/>
      <c r="D224" s="210"/>
      <c r="E224" s="210"/>
      <c r="F224" s="52" t="e">
        <f t="shared" si="54"/>
        <v>#DIV/0!</v>
      </c>
      <c r="G224" s="52" t="e">
        <f t="shared" si="55"/>
        <v>#DIV/0!</v>
      </c>
      <c r="H224" s="196">
        <f t="shared" si="56"/>
        <v>0</v>
      </c>
    </row>
    <row r="225" spans="1:8" hidden="1">
      <c r="A225" s="208">
        <v>2013812</v>
      </c>
      <c r="B225" s="209" t="s">
        <v>163</v>
      </c>
      <c r="C225" s="210"/>
      <c r="D225" s="210"/>
      <c r="E225" s="210"/>
      <c r="F225" s="52" t="e">
        <f t="shared" si="54"/>
        <v>#DIV/0!</v>
      </c>
      <c r="G225" s="52" t="e">
        <f t="shared" si="55"/>
        <v>#DIV/0!</v>
      </c>
      <c r="H225" s="196">
        <f t="shared" si="56"/>
        <v>0</v>
      </c>
    </row>
    <row r="226" spans="1:8" hidden="1">
      <c r="A226" s="208">
        <v>2013813</v>
      </c>
      <c r="B226" s="209" t="s">
        <v>164</v>
      </c>
      <c r="C226" s="210"/>
      <c r="D226" s="210"/>
      <c r="E226" s="210"/>
      <c r="F226" s="52" t="e">
        <f t="shared" si="54"/>
        <v>#DIV/0!</v>
      </c>
      <c r="G226" s="52" t="e">
        <f t="shared" si="55"/>
        <v>#DIV/0!</v>
      </c>
      <c r="H226" s="196">
        <f t="shared" si="56"/>
        <v>0</v>
      </c>
    </row>
    <row r="227" spans="1:8" hidden="1">
      <c r="A227" s="208">
        <v>2013814</v>
      </c>
      <c r="B227" s="209" t="s">
        <v>165</v>
      </c>
      <c r="C227" s="210"/>
      <c r="D227" s="210"/>
      <c r="E227" s="210"/>
      <c r="F227" s="52" t="e">
        <f t="shared" si="54"/>
        <v>#DIV/0!</v>
      </c>
      <c r="G227" s="52" t="e">
        <f t="shared" si="55"/>
        <v>#DIV/0!</v>
      </c>
      <c r="H227" s="196">
        <f t="shared" si="56"/>
        <v>0</v>
      </c>
    </row>
    <row r="228" spans="1:8" hidden="1">
      <c r="A228" s="208">
        <v>2013815</v>
      </c>
      <c r="B228" s="209" t="s">
        <v>166</v>
      </c>
      <c r="C228" s="210"/>
      <c r="D228" s="210"/>
      <c r="E228" s="210"/>
      <c r="F228" s="52" t="e">
        <f t="shared" si="54"/>
        <v>#DIV/0!</v>
      </c>
      <c r="G228" s="52" t="e">
        <f t="shared" si="55"/>
        <v>#DIV/0!</v>
      </c>
      <c r="H228" s="196">
        <f t="shared" si="56"/>
        <v>0</v>
      </c>
    </row>
    <row r="229" spans="1:8" hidden="1">
      <c r="A229" s="208">
        <v>2013816</v>
      </c>
      <c r="B229" s="209" t="s">
        <v>167</v>
      </c>
      <c r="C229" s="210"/>
      <c r="D229" s="210"/>
      <c r="E229" s="210"/>
      <c r="F229" s="52" t="e">
        <f t="shared" si="54"/>
        <v>#DIV/0!</v>
      </c>
      <c r="G229" s="52" t="e">
        <f t="shared" si="55"/>
        <v>#DIV/0!</v>
      </c>
      <c r="H229" s="196">
        <f t="shared" si="56"/>
        <v>0</v>
      </c>
    </row>
    <row r="230" spans="1:8" hidden="1">
      <c r="A230" s="208">
        <v>2013850</v>
      </c>
      <c r="B230" s="209" t="s">
        <v>54</v>
      </c>
      <c r="C230" s="210"/>
      <c r="D230" s="210"/>
      <c r="E230" s="210"/>
      <c r="F230" s="52" t="e">
        <f t="shared" si="54"/>
        <v>#DIV/0!</v>
      </c>
      <c r="G230" s="52" t="e">
        <f t="shared" si="55"/>
        <v>#DIV/0!</v>
      </c>
      <c r="H230" s="196">
        <f t="shared" si="56"/>
        <v>0</v>
      </c>
    </row>
    <row r="231" spans="1:8" hidden="1">
      <c r="A231" s="208">
        <v>2013899</v>
      </c>
      <c r="B231" s="209" t="s">
        <v>168</v>
      </c>
      <c r="C231" s="210"/>
      <c r="D231" s="210"/>
      <c r="E231" s="210"/>
      <c r="F231" s="52" t="e">
        <f t="shared" si="54"/>
        <v>#DIV/0!</v>
      </c>
      <c r="G231" s="52" t="e">
        <f t="shared" si="55"/>
        <v>#DIV/0!</v>
      </c>
      <c r="H231" s="196">
        <f t="shared" si="56"/>
        <v>0</v>
      </c>
    </row>
    <row r="232" spans="1:8">
      <c r="A232" s="205">
        <v>20199</v>
      </c>
      <c r="B232" s="206" t="s">
        <v>169</v>
      </c>
      <c r="C232" s="207">
        <f>SUM(C233:C234)</f>
        <v>10</v>
      </c>
      <c r="D232" s="205">
        <f t="shared" ref="D232" si="63">SUM(D233:D234)</f>
        <v>0</v>
      </c>
      <c r="E232" s="207">
        <f t="shared" ref="E232" si="64">SUM(E233:E234)</f>
        <v>0</v>
      </c>
      <c r="F232" s="52">
        <f t="shared" si="54"/>
        <v>0</v>
      </c>
      <c r="G232" s="52"/>
      <c r="H232" s="196">
        <f t="shared" si="56"/>
        <v>10</v>
      </c>
    </row>
    <row r="233" spans="1:8" hidden="1">
      <c r="A233" s="208">
        <v>2019901</v>
      </c>
      <c r="B233" s="209" t="s">
        <v>170</v>
      </c>
      <c r="C233" s="210"/>
      <c r="D233" s="208"/>
      <c r="E233" s="210"/>
      <c r="F233" s="52" t="e">
        <f t="shared" si="54"/>
        <v>#DIV/0!</v>
      </c>
      <c r="G233" s="52" t="e">
        <f t="shared" si="55"/>
        <v>#DIV/0!</v>
      </c>
      <c r="H233" s="196">
        <f t="shared" si="56"/>
        <v>0</v>
      </c>
    </row>
    <row r="234" spans="1:8">
      <c r="A234" s="208">
        <v>2019999</v>
      </c>
      <c r="B234" s="209" t="s">
        <v>171</v>
      </c>
      <c r="C234" s="210">
        <v>10</v>
      </c>
      <c r="D234" s="208"/>
      <c r="E234" s="210"/>
      <c r="F234" s="52">
        <f t="shared" si="54"/>
        <v>0</v>
      </c>
      <c r="G234" s="52"/>
      <c r="H234" s="196">
        <f t="shared" si="56"/>
        <v>10</v>
      </c>
    </row>
    <row r="235" spans="1:8" hidden="1">
      <c r="A235" s="202">
        <v>202</v>
      </c>
      <c r="B235" s="203" t="s">
        <v>172</v>
      </c>
      <c r="C235" s="204">
        <f>C236+C237+C238</f>
        <v>0</v>
      </c>
      <c r="D235" s="204">
        <f t="shared" ref="D235" si="65">D236+D237+D238</f>
        <v>0</v>
      </c>
      <c r="E235" s="204">
        <f t="shared" ref="E235" si="66">E236+E237+E238</f>
        <v>0</v>
      </c>
      <c r="F235" s="52" t="e">
        <f t="shared" si="54"/>
        <v>#DIV/0!</v>
      </c>
      <c r="G235" s="52" t="e">
        <f t="shared" si="55"/>
        <v>#DIV/0!</v>
      </c>
      <c r="H235" s="196">
        <f t="shared" si="56"/>
        <v>0</v>
      </c>
    </row>
    <row r="236" spans="1:8" hidden="1">
      <c r="A236" s="205">
        <v>20205</v>
      </c>
      <c r="B236" s="206" t="s">
        <v>173</v>
      </c>
      <c r="C236" s="207"/>
      <c r="D236" s="205">
        <v>0</v>
      </c>
      <c r="E236" s="207"/>
      <c r="F236" s="52" t="e">
        <f t="shared" si="54"/>
        <v>#DIV/0!</v>
      </c>
      <c r="G236" s="52" t="e">
        <f t="shared" si="55"/>
        <v>#DIV/0!</v>
      </c>
      <c r="H236" s="196">
        <f t="shared" si="56"/>
        <v>0</v>
      </c>
    </row>
    <row r="237" spans="1:8" hidden="1">
      <c r="A237" s="205">
        <v>20206</v>
      </c>
      <c r="B237" s="206" t="s">
        <v>174</v>
      </c>
      <c r="C237" s="207"/>
      <c r="D237" s="205">
        <v>0</v>
      </c>
      <c r="E237" s="207"/>
      <c r="F237" s="52" t="e">
        <f t="shared" si="54"/>
        <v>#DIV/0!</v>
      </c>
      <c r="G237" s="52" t="e">
        <f t="shared" si="55"/>
        <v>#DIV/0!</v>
      </c>
      <c r="H237" s="196">
        <f t="shared" si="56"/>
        <v>0</v>
      </c>
    </row>
    <row r="238" spans="1:8" hidden="1">
      <c r="A238" s="205">
        <v>20299</v>
      </c>
      <c r="B238" s="206" t="s">
        <v>175</v>
      </c>
      <c r="C238" s="207"/>
      <c r="D238" s="205">
        <v>0</v>
      </c>
      <c r="E238" s="207"/>
      <c r="F238" s="52" t="e">
        <f t="shared" si="54"/>
        <v>#DIV/0!</v>
      </c>
      <c r="G238" s="52" t="e">
        <f t="shared" si="55"/>
        <v>#DIV/0!</v>
      </c>
      <c r="H238" s="196">
        <f t="shared" si="56"/>
        <v>0</v>
      </c>
    </row>
    <row r="239" spans="1:8">
      <c r="A239" s="202">
        <v>203</v>
      </c>
      <c r="B239" s="203" t="s">
        <v>176</v>
      </c>
      <c r="C239" s="204">
        <f>C240+C248</f>
        <v>387</v>
      </c>
      <c r="D239" s="202">
        <f t="shared" ref="D239" si="67">D240+D248</f>
        <v>51</v>
      </c>
      <c r="E239" s="204">
        <f t="shared" ref="E239" si="68">E240+E248</f>
        <v>51</v>
      </c>
      <c r="F239" s="52">
        <f t="shared" si="54"/>
        <v>0.13178294573643401</v>
      </c>
      <c r="G239" s="52">
        <f t="shared" si="55"/>
        <v>1</v>
      </c>
      <c r="H239" s="196">
        <f t="shared" si="56"/>
        <v>489</v>
      </c>
    </row>
    <row r="240" spans="1:8">
      <c r="A240" s="205">
        <v>20306</v>
      </c>
      <c r="B240" s="206" t="s">
        <v>177</v>
      </c>
      <c r="C240" s="207">
        <f>SUM(C241:C247)</f>
        <v>387</v>
      </c>
      <c r="D240" s="205">
        <f t="shared" ref="D240" si="69">SUM(D241:D247)</f>
        <v>51</v>
      </c>
      <c r="E240" s="207">
        <f t="shared" ref="E240" si="70">SUM(E241:E247)</f>
        <v>51</v>
      </c>
      <c r="F240" s="52">
        <f t="shared" si="54"/>
        <v>0.13178294573643401</v>
      </c>
      <c r="G240" s="52">
        <f t="shared" si="55"/>
        <v>1</v>
      </c>
      <c r="H240" s="196">
        <f t="shared" si="56"/>
        <v>489</v>
      </c>
    </row>
    <row r="241" spans="1:8" hidden="1">
      <c r="A241" s="208">
        <v>2030601</v>
      </c>
      <c r="B241" s="209" t="s">
        <v>178</v>
      </c>
      <c r="C241" s="210"/>
      <c r="D241" s="210"/>
      <c r="E241" s="210"/>
      <c r="F241" s="52" t="e">
        <f t="shared" si="54"/>
        <v>#DIV/0!</v>
      </c>
      <c r="G241" s="52" t="e">
        <f t="shared" si="55"/>
        <v>#DIV/0!</v>
      </c>
      <c r="H241" s="196">
        <f t="shared" si="56"/>
        <v>0</v>
      </c>
    </row>
    <row r="242" spans="1:8" hidden="1">
      <c r="A242" s="208">
        <v>2030602</v>
      </c>
      <c r="B242" s="209" t="s">
        <v>179</v>
      </c>
      <c r="C242" s="210"/>
      <c r="D242" s="210"/>
      <c r="E242" s="210"/>
      <c r="F242" s="52" t="e">
        <f t="shared" si="54"/>
        <v>#DIV/0!</v>
      </c>
      <c r="G242" s="52" t="e">
        <f t="shared" si="55"/>
        <v>#DIV/0!</v>
      </c>
      <c r="H242" s="196">
        <f t="shared" si="56"/>
        <v>0</v>
      </c>
    </row>
    <row r="243" spans="1:8">
      <c r="A243" s="208">
        <v>2030603</v>
      </c>
      <c r="B243" s="209" t="s">
        <v>180</v>
      </c>
      <c r="C243" s="210">
        <v>387</v>
      </c>
      <c r="D243" s="210">
        <v>51</v>
      </c>
      <c r="E243" s="210">
        <v>51</v>
      </c>
      <c r="F243" s="52">
        <f t="shared" si="54"/>
        <v>0.13178294573643401</v>
      </c>
      <c r="G243" s="52">
        <f t="shared" si="55"/>
        <v>1</v>
      </c>
      <c r="H243" s="196">
        <f t="shared" si="56"/>
        <v>489</v>
      </c>
    </row>
    <row r="244" spans="1:8" hidden="1">
      <c r="A244" s="208">
        <v>2030604</v>
      </c>
      <c r="B244" s="209" t="s">
        <v>181</v>
      </c>
      <c r="C244" s="210"/>
      <c r="D244" s="210"/>
      <c r="E244" s="210"/>
      <c r="F244" s="52" t="e">
        <f t="shared" si="54"/>
        <v>#DIV/0!</v>
      </c>
      <c r="G244" s="52" t="e">
        <f t="shared" si="55"/>
        <v>#DIV/0!</v>
      </c>
      <c r="H244" s="196">
        <f t="shared" si="56"/>
        <v>0</v>
      </c>
    </row>
    <row r="245" spans="1:8" hidden="1">
      <c r="A245" s="208">
        <v>2030607</v>
      </c>
      <c r="B245" s="209" t="s">
        <v>182</v>
      </c>
      <c r="C245" s="210"/>
      <c r="D245" s="210"/>
      <c r="E245" s="210"/>
      <c r="F245" s="52" t="e">
        <f t="shared" si="54"/>
        <v>#DIV/0!</v>
      </c>
      <c r="G245" s="52" t="e">
        <f t="shared" si="55"/>
        <v>#DIV/0!</v>
      </c>
      <c r="H245" s="196">
        <f t="shared" si="56"/>
        <v>0</v>
      </c>
    </row>
    <row r="246" spans="1:8" hidden="1">
      <c r="A246" s="208">
        <v>2030608</v>
      </c>
      <c r="B246" s="209" t="s">
        <v>183</v>
      </c>
      <c r="C246" s="210"/>
      <c r="D246" s="210"/>
      <c r="E246" s="210"/>
      <c r="F246" s="52" t="e">
        <f t="shared" si="54"/>
        <v>#DIV/0!</v>
      </c>
      <c r="G246" s="52" t="e">
        <f t="shared" si="55"/>
        <v>#DIV/0!</v>
      </c>
      <c r="H246" s="196">
        <f t="shared" si="56"/>
        <v>0</v>
      </c>
    </row>
    <row r="247" spans="1:8" hidden="1">
      <c r="A247" s="208">
        <v>2030699</v>
      </c>
      <c r="B247" s="209" t="s">
        <v>184</v>
      </c>
      <c r="C247" s="210"/>
      <c r="D247" s="210"/>
      <c r="E247" s="210"/>
      <c r="F247" s="52" t="e">
        <f t="shared" si="54"/>
        <v>#DIV/0!</v>
      </c>
      <c r="G247" s="52" t="e">
        <f t="shared" si="55"/>
        <v>#DIV/0!</v>
      </c>
      <c r="H247" s="196">
        <f t="shared" si="56"/>
        <v>0</v>
      </c>
    </row>
    <row r="248" spans="1:8" hidden="1">
      <c r="A248" s="205">
        <v>20399</v>
      </c>
      <c r="B248" s="206" t="s">
        <v>185</v>
      </c>
      <c r="C248" s="207"/>
      <c r="D248" s="205">
        <v>0</v>
      </c>
      <c r="E248" s="207"/>
      <c r="F248" s="52" t="e">
        <f t="shared" si="54"/>
        <v>#DIV/0!</v>
      </c>
      <c r="G248" s="52" t="e">
        <f t="shared" si="55"/>
        <v>#DIV/0!</v>
      </c>
      <c r="H248" s="196">
        <f t="shared" si="56"/>
        <v>0</v>
      </c>
    </row>
    <row r="249" spans="1:8">
      <c r="A249" s="202">
        <v>204</v>
      </c>
      <c r="B249" s="203" t="s">
        <v>186</v>
      </c>
      <c r="C249" s="204">
        <f>C250+C253+C264+C271+C279+C288+C302+C312+C322+C330+C336</f>
        <v>5323</v>
      </c>
      <c r="D249" s="202">
        <f t="shared" ref="D249" si="71">D250+D253+D264+D271+D279+D288+D302+D312+D322+D330+D336</f>
        <v>4100</v>
      </c>
      <c r="E249" s="204">
        <f t="shared" ref="E249" si="72">E250+E253+E264+E271+E279+E288+E302+E312+E322+E330+E336</f>
        <v>5396</v>
      </c>
      <c r="F249" s="52">
        <f t="shared" si="54"/>
        <v>1.01371407101259</v>
      </c>
      <c r="G249" s="52">
        <f t="shared" si="55"/>
        <v>1.31609756097561</v>
      </c>
      <c r="H249" s="196">
        <f t="shared" si="56"/>
        <v>14819</v>
      </c>
    </row>
    <row r="250" spans="1:8" hidden="1">
      <c r="A250" s="205">
        <v>20401</v>
      </c>
      <c r="B250" s="206" t="s">
        <v>187</v>
      </c>
      <c r="C250" s="207">
        <f>SUM(C251:C252)</f>
        <v>0</v>
      </c>
      <c r="D250" s="205">
        <f t="shared" ref="D250" si="73">SUM(D251:D252)</f>
        <v>0</v>
      </c>
      <c r="E250" s="207">
        <f t="shared" ref="E250" si="74">SUM(E251:E252)</f>
        <v>0</v>
      </c>
      <c r="F250" s="52" t="e">
        <f t="shared" si="54"/>
        <v>#DIV/0!</v>
      </c>
      <c r="G250" s="52" t="e">
        <f t="shared" si="55"/>
        <v>#DIV/0!</v>
      </c>
      <c r="H250" s="196">
        <f t="shared" si="56"/>
        <v>0</v>
      </c>
    </row>
    <row r="251" spans="1:8" hidden="1">
      <c r="A251" s="208">
        <v>2040101</v>
      </c>
      <c r="B251" s="209" t="s">
        <v>188</v>
      </c>
      <c r="C251" s="210"/>
      <c r="D251" s="208"/>
      <c r="E251" s="210"/>
      <c r="F251" s="52" t="e">
        <f t="shared" si="54"/>
        <v>#DIV/0!</v>
      </c>
      <c r="G251" s="52" t="e">
        <f t="shared" si="55"/>
        <v>#DIV/0!</v>
      </c>
      <c r="H251" s="196">
        <f t="shared" si="56"/>
        <v>0</v>
      </c>
    </row>
    <row r="252" spans="1:8" hidden="1">
      <c r="A252" s="208">
        <v>2040199</v>
      </c>
      <c r="B252" s="209" t="s">
        <v>189</v>
      </c>
      <c r="C252" s="210"/>
      <c r="D252" s="208"/>
      <c r="E252" s="210"/>
      <c r="F252" s="52" t="e">
        <f t="shared" si="54"/>
        <v>#DIV/0!</v>
      </c>
      <c r="G252" s="52" t="e">
        <f t="shared" si="55"/>
        <v>#DIV/0!</v>
      </c>
      <c r="H252" s="196">
        <f t="shared" si="56"/>
        <v>0</v>
      </c>
    </row>
    <row r="253" spans="1:8">
      <c r="A253" s="205">
        <v>20402</v>
      </c>
      <c r="B253" s="206" t="s">
        <v>190</v>
      </c>
      <c r="C253" s="207">
        <f>SUM(C254:C263)</f>
        <v>5019</v>
      </c>
      <c r="D253" s="205">
        <f t="shared" ref="D253:E253" si="75">SUM(D254:D263)</f>
        <v>3813</v>
      </c>
      <c r="E253" s="207">
        <f t="shared" si="75"/>
        <v>5075</v>
      </c>
      <c r="F253" s="52">
        <f t="shared" si="54"/>
        <v>1.0111576011157599</v>
      </c>
      <c r="G253" s="52">
        <f t="shared" si="55"/>
        <v>1.33097298714923</v>
      </c>
      <c r="H253" s="196">
        <f t="shared" si="56"/>
        <v>13907</v>
      </c>
    </row>
    <row r="254" spans="1:8">
      <c r="A254" s="208">
        <v>2040201</v>
      </c>
      <c r="B254" s="209" t="s">
        <v>45</v>
      </c>
      <c r="C254" s="210">
        <v>5001</v>
      </c>
      <c r="D254" s="210">
        <v>2808</v>
      </c>
      <c r="E254" s="210">
        <v>3823</v>
      </c>
      <c r="F254" s="52">
        <f t="shared" si="54"/>
        <v>0.76444711057788395</v>
      </c>
      <c r="G254" s="52">
        <f t="shared" si="55"/>
        <v>1.36146723646724</v>
      </c>
      <c r="H254" s="196">
        <f t="shared" si="56"/>
        <v>11632</v>
      </c>
    </row>
    <row r="255" spans="1:8">
      <c r="A255" s="208">
        <v>2040202</v>
      </c>
      <c r="B255" s="209" t="s">
        <v>46</v>
      </c>
      <c r="C255" s="210">
        <v>15</v>
      </c>
      <c r="D255" s="210"/>
      <c r="E255" s="210">
        <v>133</v>
      </c>
      <c r="F255" s="52">
        <f t="shared" si="54"/>
        <v>8.8666666666666707</v>
      </c>
      <c r="G255" s="52"/>
      <c r="H255" s="196">
        <f t="shared" si="56"/>
        <v>148</v>
      </c>
    </row>
    <row r="256" spans="1:8" hidden="1">
      <c r="A256" s="208">
        <v>2040203</v>
      </c>
      <c r="B256" s="209" t="s">
        <v>47</v>
      </c>
      <c r="C256" s="210"/>
      <c r="D256" s="210"/>
      <c r="E256" s="210"/>
      <c r="F256" s="52" t="e">
        <f t="shared" si="54"/>
        <v>#DIV/0!</v>
      </c>
      <c r="G256" s="52" t="e">
        <f t="shared" si="55"/>
        <v>#DIV/0!</v>
      </c>
      <c r="H256" s="196">
        <f t="shared" si="56"/>
        <v>0</v>
      </c>
    </row>
    <row r="257" spans="1:8">
      <c r="A257" s="208">
        <v>2040219</v>
      </c>
      <c r="B257" s="209" t="s">
        <v>86</v>
      </c>
      <c r="C257" s="210"/>
      <c r="D257" s="210"/>
      <c r="E257" s="210">
        <v>67</v>
      </c>
      <c r="F257" s="52"/>
      <c r="G257" s="52"/>
      <c r="H257" s="196">
        <f t="shared" si="56"/>
        <v>67</v>
      </c>
    </row>
    <row r="258" spans="1:8">
      <c r="A258" s="208">
        <v>2040220</v>
      </c>
      <c r="B258" s="209" t="s">
        <v>191</v>
      </c>
      <c r="C258" s="210"/>
      <c r="D258" s="210">
        <v>10</v>
      </c>
      <c r="E258" s="210">
        <v>981</v>
      </c>
      <c r="F258" s="52"/>
      <c r="G258" s="52">
        <f t="shared" si="55"/>
        <v>98.1</v>
      </c>
      <c r="H258" s="196">
        <f t="shared" si="56"/>
        <v>991</v>
      </c>
    </row>
    <row r="259" spans="1:8" hidden="1">
      <c r="A259" s="208">
        <v>2040221</v>
      </c>
      <c r="B259" s="209" t="s">
        <v>192</v>
      </c>
      <c r="C259" s="210"/>
      <c r="D259" s="210"/>
      <c r="E259" s="210"/>
      <c r="F259" s="52" t="e">
        <f t="shared" si="54"/>
        <v>#DIV/0!</v>
      </c>
      <c r="G259" s="52" t="e">
        <f t="shared" si="55"/>
        <v>#DIV/0!</v>
      </c>
      <c r="H259" s="196">
        <f t="shared" si="56"/>
        <v>0</v>
      </c>
    </row>
    <row r="260" spans="1:8" hidden="1">
      <c r="A260" s="208">
        <v>2040222</v>
      </c>
      <c r="B260" s="209" t="s">
        <v>193</v>
      </c>
      <c r="C260" s="210"/>
      <c r="D260" s="210"/>
      <c r="E260" s="210"/>
      <c r="F260" s="52" t="e">
        <f t="shared" si="54"/>
        <v>#DIV/0!</v>
      </c>
      <c r="G260" s="52" t="e">
        <f t="shared" si="55"/>
        <v>#DIV/0!</v>
      </c>
      <c r="H260" s="196">
        <f t="shared" si="56"/>
        <v>0</v>
      </c>
    </row>
    <row r="261" spans="1:8" hidden="1">
      <c r="A261" s="208">
        <v>2040223</v>
      </c>
      <c r="B261" s="209" t="s">
        <v>194</v>
      </c>
      <c r="C261" s="210"/>
      <c r="D261" s="210"/>
      <c r="E261" s="210"/>
      <c r="F261" s="52" t="e">
        <f t="shared" si="54"/>
        <v>#DIV/0!</v>
      </c>
      <c r="G261" s="52" t="e">
        <f t="shared" si="55"/>
        <v>#DIV/0!</v>
      </c>
      <c r="H261" s="196">
        <f t="shared" si="56"/>
        <v>0</v>
      </c>
    </row>
    <row r="262" spans="1:8" hidden="1">
      <c r="A262" s="208">
        <v>2040250</v>
      </c>
      <c r="B262" s="209" t="s">
        <v>54</v>
      </c>
      <c r="C262" s="210"/>
      <c r="D262" s="210"/>
      <c r="E262" s="210"/>
      <c r="F262" s="52" t="e">
        <f t="shared" ref="F262:F325" si="76">E262/C262</f>
        <v>#DIV/0!</v>
      </c>
      <c r="G262" s="52" t="e">
        <f t="shared" ref="G262:G325" si="77">E262/D262</f>
        <v>#DIV/0!</v>
      </c>
      <c r="H262" s="196">
        <f t="shared" si="56"/>
        <v>0</v>
      </c>
    </row>
    <row r="263" spans="1:8">
      <c r="A263" s="208">
        <v>2040299</v>
      </c>
      <c r="B263" s="209" t="s">
        <v>195</v>
      </c>
      <c r="C263" s="210">
        <v>3</v>
      </c>
      <c r="D263" s="210">
        <v>995</v>
      </c>
      <c r="E263" s="210">
        <v>71</v>
      </c>
      <c r="F263" s="52">
        <f t="shared" si="76"/>
        <v>23.6666666666667</v>
      </c>
      <c r="G263" s="52">
        <f t="shared" si="77"/>
        <v>7.1356783919598002E-2</v>
      </c>
      <c r="H263" s="196">
        <f t="shared" si="56"/>
        <v>1069</v>
      </c>
    </row>
    <row r="264" spans="1:8" hidden="1">
      <c r="A264" s="205">
        <v>20403</v>
      </c>
      <c r="B264" s="206" t="s">
        <v>196</v>
      </c>
      <c r="C264" s="207">
        <f>SUM(C265:C270)</f>
        <v>0</v>
      </c>
      <c r="D264" s="205">
        <f t="shared" ref="D264" si="78">SUM(D265:D270)</f>
        <v>0</v>
      </c>
      <c r="E264" s="207">
        <f t="shared" ref="E264" si="79">SUM(E265:E270)</f>
        <v>0</v>
      </c>
      <c r="F264" s="52" t="e">
        <f t="shared" si="76"/>
        <v>#DIV/0!</v>
      </c>
      <c r="G264" s="52" t="e">
        <f t="shared" si="77"/>
        <v>#DIV/0!</v>
      </c>
      <c r="H264" s="196">
        <f t="shared" ref="H264:H327" si="80">C264+D264+E264</f>
        <v>0</v>
      </c>
    </row>
    <row r="265" spans="1:8" hidden="1">
      <c r="A265" s="208">
        <v>2040301</v>
      </c>
      <c r="B265" s="209" t="s">
        <v>45</v>
      </c>
      <c r="C265" s="210"/>
      <c r="D265" s="208"/>
      <c r="E265" s="210"/>
      <c r="F265" s="52" t="e">
        <f t="shared" si="76"/>
        <v>#DIV/0!</v>
      </c>
      <c r="G265" s="52" t="e">
        <f t="shared" si="77"/>
        <v>#DIV/0!</v>
      </c>
      <c r="H265" s="196">
        <f t="shared" si="80"/>
        <v>0</v>
      </c>
    </row>
    <row r="266" spans="1:8" hidden="1">
      <c r="A266" s="208">
        <v>2040302</v>
      </c>
      <c r="B266" s="209" t="s">
        <v>46</v>
      </c>
      <c r="C266" s="210"/>
      <c r="D266" s="208"/>
      <c r="E266" s="210"/>
      <c r="F266" s="52" t="e">
        <f t="shared" si="76"/>
        <v>#DIV/0!</v>
      </c>
      <c r="G266" s="52" t="e">
        <f t="shared" si="77"/>
        <v>#DIV/0!</v>
      </c>
      <c r="H266" s="196">
        <f t="shared" si="80"/>
        <v>0</v>
      </c>
    </row>
    <row r="267" spans="1:8" hidden="1">
      <c r="A267" s="208">
        <v>2040303</v>
      </c>
      <c r="B267" s="209" t="s">
        <v>47</v>
      </c>
      <c r="C267" s="210"/>
      <c r="D267" s="208"/>
      <c r="E267" s="210"/>
      <c r="F267" s="52" t="e">
        <f t="shared" si="76"/>
        <v>#DIV/0!</v>
      </c>
      <c r="G267" s="52" t="e">
        <f t="shared" si="77"/>
        <v>#DIV/0!</v>
      </c>
      <c r="H267" s="196">
        <f t="shared" si="80"/>
        <v>0</v>
      </c>
    </row>
    <row r="268" spans="1:8" hidden="1">
      <c r="A268" s="208">
        <v>2040304</v>
      </c>
      <c r="B268" s="209" t="s">
        <v>197</v>
      </c>
      <c r="C268" s="210"/>
      <c r="D268" s="208"/>
      <c r="E268" s="210"/>
      <c r="F268" s="52" t="e">
        <f t="shared" si="76"/>
        <v>#DIV/0!</v>
      </c>
      <c r="G268" s="52" t="e">
        <f t="shared" si="77"/>
        <v>#DIV/0!</v>
      </c>
      <c r="H268" s="196">
        <f t="shared" si="80"/>
        <v>0</v>
      </c>
    </row>
    <row r="269" spans="1:8" hidden="1">
      <c r="A269" s="208">
        <v>2040350</v>
      </c>
      <c r="B269" s="209" t="s">
        <v>54</v>
      </c>
      <c r="C269" s="210"/>
      <c r="D269" s="208"/>
      <c r="E269" s="210"/>
      <c r="F269" s="52" t="e">
        <f t="shared" si="76"/>
        <v>#DIV/0!</v>
      </c>
      <c r="G269" s="52" t="e">
        <f t="shared" si="77"/>
        <v>#DIV/0!</v>
      </c>
      <c r="H269" s="196">
        <f t="shared" si="80"/>
        <v>0</v>
      </c>
    </row>
    <row r="270" spans="1:8" hidden="1">
      <c r="A270" s="208">
        <v>2040399</v>
      </c>
      <c r="B270" s="211" t="s">
        <v>198</v>
      </c>
      <c r="C270" s="210"/>
      <c r="D270" s="208"/>
      <c r="E270" s="210"/>
      <c r="F270" s="52" t="e">
        <f t="shared" si="76"/>
        <v>#DIV/0!</v>
      </c>
      <c r="G270" s="52" t="e">
        <f t="shared" si="77"/>
        <v>#DIV/0!</v>
      </c>
      <c r="H270" s="196">
        <f t="shared" si="80"/>
        <v>0</v>
      </c>
    </row>
    <row r="271" spans="1:8" hidden="1">
      <c r="A271" s="205">
        <v>20404</v>
      </c>
      <c r="B271" s="213" t="s">
        <v>199</v>
      </c>
      <c r="C271" s="207">
        <f>SUM(C272:C278)</f>
        <v>0</v>
      </c>
      <c r="D271" s="205">
        <f t="shared" ref="D271" si="81">SUM(D272:D278)</f>
        <v>0</v>
      </c>
      <c r="E271" s="207">
        <f t="shared" ref="E271" si="82">SUM(E272:E278)</f>
        <v>0</v>
      </c>
      <c r="F271" s="52" t="e">
        <f t="shared" si="76"/>
        <v>#DIV/0!</v>
      </c>
      <c r="G271" s="52" t="e">
        <f t="shared" si="77"/>
        <v>#DIV/0!</v>
      </c>
      <c r="H271" s="196">
        <f t="shared" si="80"/>
        <v>0</v>
      </c>
    </row>
    <row r="272" spans="1:8" hidden="1">
      <c r="A272" s="208">
        <v>2040401</v>
      </c>
      <c r="B272" s="209" t="s">
        <v>45</v>
      </c>
      <c r="C272" s="210"/>
      <c r="D272" s="208"/>
      <c r="E272" s="210"/>
      <c r="F272" s="52" t="e">
        <f t="shared" si="76"/>
        <v>#DIV/0!</v>
      </c>
      <c r="G272" s="52" t="e">
        <f t="shared" si="77"/>
        <v>#DIV/0!</v>
      </c>
      <c r="H272" s="196">
        <f t="shared" si="80"/>
        <v>0</v>
      </c>
    </row>
    <row r="273" spans="1:8" hidden="1">
      <c r="A273" s="208">
        <v>2040402</v>
      </c>
      <c r="B273" s="209" t="s">
        <v>46</v>
      </c>
      <c r="C273" s="210"/>
      <c r="D273" s="208"/>
      <c r="E273" s="210"/>
      <c r="F273" s="52" t="e">
        <f t="shared" si="76"/>
        <v>#DIV/0!</v>
      </c>
      <c r="G273" s="52" t="e">
        <f t="shared" si="77"/>
        <v>#DIV/0!</v>
      </c>
      <c r="H273" s="196">
        <f t="shared" si="80"/>
        <v>0</v>
      </c>
    </row>
    <row r="274" spans="1:8" hidden="1">
      <c r="A274" s="208">
        <v>2040403</v>
      </c>
      <c r="B274" s="209" t="s">
        <v>47</v>
      </c>
      <c r="C274" s="210"/>
      <c r="D274" s="208"/>
      <c r="E274" s="210"/>
      <c r="F274" s="52" t="e">
        <f t="shared" si="76"/>
        <v>#DIV/0!</v>
      </c>
      <c r="G274" s="52" t="e">
        <f t="shared" si="77"/>
        <v>#DIV/0!</v>
      </c>
      <c r="H274" s="196">
        <f t="shared" si="80"/>
        <v>0</v>
      </c>
    </row>
    <row r="275" spans="1:8" hidden="1">
      <c r="A275" s="208">
        <v>2040409</v>
      </c>
      <c r="B275" s="209" t="s">
        <v>200</v>
      </c>
      <c r="C275" s="210"/>
      <c r="D275" s="208"/>
      <c r="E275" s="210"/>
      <c r="F275" s="52" t="e">
        <f t="shared" si="76"/>
        <v>#DIV/0!</v>
      </c>
      <c r="G275" s="52" t="e">
        <f t="shared" si="77"/>
        <v>#DIV/0!</v>
      </c>
      <c r="H275" s="196">
        <f t="shared" si="80"/>
        <v>0</v>
      </c>
    </row>
    <row r="276" spans="1:8" hidden="1">
      <c r="A276" s="208">
        <v>2040410</v>
      </c>
      <c r="B276" s="209" t="s">
        <v>201</v>
      </c>
      <c r="C276" s="210"/>
      <c r="D276" s="208"/>
      <c r="E276" s="210"/>
      <c r="F276" s="52" t="e">
        <f t="shared" si="76"/>
        <v>#DIV/0!</v>
      </c>
      <c r="G276" s="52" t="e">
        <f t="shared" si="77"/>
        <v>#DIV/0!</v>
      </c>
      <c r="H276" s="196">
        <f t="shared" si="80"/>
        <v>0</v>
      </c>
    </row>
    <row r="277" spans="1:8" hidden="1">
      <c r="A277" s="208">
        <v>2040450</v>
      </c>
      <c r="B277" s="209" t="s">
        <v>54</v>
      </c>
      <c r="C277" s="210"/>
      <c r="D277" s="208"/>
      <c r="E277" s="210"/>
      <c r="F277" s="52" t="e">
        <f t="shared" si="76"/>
        <v>#DIV/0!</v>
      </c>
      <c r="G277" s="52" t="e">
        <f t="shared" si="77"/>
        <v>#DIV/0!</v>
      </c>
      <c r="H277" s="196">
        <f t="shared" si="80"/>
        <v>0</v>
      </c>
    </row>
    <row r="278" spans="1:8" hidden="1">
      <c r="A278" s="208">
        <v>2040499</v>
      </c>
      <c r="B278" s="209" t="s">
        <v>202</v>
      </c>
      <c r="C278" s="210"/>
      <c r="D278" s="208"/>
      <c r="E278" s="210"/>
      <c r="F278" s="52" t="e">
        <f t="shared" si="76"/>
        <v>#DIV/0!</v>
      </c>
      <c r="G278" s="52" t="e">
        <f t="shared" si="77"/>
        <v>#DIV/0!</v>
      </c>
      <c r="H278" s="196">
        <f t="shared" si="80"/>
        <v>0</v>
      </c>
    </row>
    <row r="279" spans="1:8" hidden="1">
      <c r="A279" s="205">
        <v>20405</v>
      </c>
      <c r="B279" s="215" t="s">
        <v>203</v>
      </c>
      <c r="C279" s="207">
        <f>SUM(C280:C287)</f>
        <v>0</v>
      </c>
      <c r="D279" s="205">
        <f t="shared" ref="D279" si="83">SUM(D280:D287)</f>
        <v>0</v>
      </c>
      <c r="E279" s="207">
        <f t="shared" ref="E279" si="84">SUM(E280:E287)</f>
        <v>0</v>
      </c>
      <c r="F279" s="52" t="e">
        <f t="shared" si="76"/>
        <v>#DIV/0!</v>
      </c>
      <c r="G279" s="52" t="e">
        <f t="shared" si="77"/>
        <v>#DIV/0!</v>
      </c>
      <c r="H279" s="196">
        <f t="shared" si="80"/>
        <v>0</v>
      </c>
    </row>
    <row r="280" spans="1:8" hidden="1">
      <c r="A280" s="208">
        <v>2040501</v>
      </c>
      <c r="B280" s="209" t="s">
        <v>45</v>
      </c>
      <c r="C280" s="210"/>
      <c r="D280" s="208"/>
      <c r="E280" s="210"/>
      <c r="F280" s="52" t="e">
        <f t="shared" si="76"/>
        <v>#DIV/0!</v>
      </c>
      <c r="G280" s="52" t="e">
        <f t="shared" si="77"/>
        <v>#DIV/0!</v>
      </c>
      <c r="H280" s="196">
        <f t="shared" si="80"/>
        <v>0</v>
      </c>
    </row>
    <row r="281" spans="1:8" hidden="1">
      <c r="A281" s="208">
        <v>2040502</v>
      </c>
      <c r="B281" s="209" t="s">
        <v>46</v>
      </c>
      <c r="C281" s="210"/>
      <c r="D281" s="208"/>
      <c r="E281" s="210"/>
      <c r="F281" s="52" t="e">
        <f t="shared" si="76"/>
        <v>#DIV/0!</v>
      </c>
      <c r="G281" s="52" t="e">
        <f t="shared" si="77"/>
        <v>#DIV/0!</v>
      </c>
      <c r="H281" s="196">
        <f t="shared" si="80"/>
        <v>0</v>
      </c>
    </row>
    <row r="282" spans="1:8" hidden="1">
      <c r="A282" s="208">
        <v>2040503</v>
      </c>
      <c r="B282" s="209" t="s">
        <v>47</v>
      </c>
      <c r="C282" s="210"/>
      <c r="D282" s="208"/>
      <c r="E282" s="210"/>
      <c r="F282" s="52" t="e">
        <f t="shared" si="76"/>
        <v>#DIV/0!</v>
      </c>
      <c r="G282" s="52" t="e">
        <f t="shared" si="77"/>
        <v>#DIV/0!</v>
      </c>
      <c r="H282" s="196">
        <f t="shared" si="80"/>
        <v>0</v>
      </c>
    </row>
    <row r="283" spans="1:8" hidden="1">
      <c r="A283" s="208">
        <v>2040504</v>
      </c>
      <c r="B283" s="209" t="s">
        <v>204</v>
      </c>
      <c r="C283" s="210"/>
      <c r="D283" s="208"/>
      <c r="E283" s="210"/>
      <c r="F283" s="52" t="e">
        <f t="shared" si="76"/>
        <v>#DIV/0!</v>
      </c>
      <c r="G283" s="52" t="e">
        <f t="shared" si="77"/>
        <v>#DIV/0!</v>
      </c>
      <c r="H283" s="196">
        <f t="shared" si="80"/>
        <v>0</v>
      </c>
    </row>
    <row r="284" spans="1:8" hidden="1">
      <c r="A284" s="208">
        <v>2040505</v>
      </c>
      <c r="B284" s="209" t="s">
        <v>205</v>
      </c>
      <c r="C284" s="210"/>
      <c r="D284" s="208"/>
      <c r="E284" s="210"/>
      <c r="F284" s="52" t="e">
        <f t="shared" si="76"/>
        <v>#DIV/0!</v>
      </c>
      <c r="G284" s="52" t="e">
        <f t="shared" si="77"/>
        <v>#DIV/0!</v>
      </c>
      <c r="H284" s="196">
        <f t="shared" si="80"/>
        <v>0</v>
      </c>
    </row>
    <row r="285" spans="1:8" hidden="1">
      <c r="A285" s="208">
        <v>2040506</v>
      </c>
      <c r="B285" s="209" t="s">
        <v>206</v>
      </c>
      <c r="C285" s="210"/>
      <c r="D285" s="208"/>
      <c r="E285" s="210"/>
      <c r="F285" s="52" t="e">
        <f t="shared" si="76"/>
        <v>#DIV/0!</v>
      </c>
      <c r="G285" s="52" t="e">
        <f t="shared" si="77"/>
        <v>#DIV/0!</v>
      </c>
      <c r="H285" s="196">
        <f t="shared" si="80"/>
        <v>0</v>
      </c>
    </row>
    <row r="286" spans="1:8" hidden="1">
      <c r="A286" s="208">
        <v>2040550</v>
      </c>
      <c r="B286" s="209" t="s">
        <v>54</v>
      </c>
      <c r="C286" s="210"/>
      <c r="D286" s="208"/>
      <c r="E286" s="210"/>
      <c r="F286" s="52" t="e">
        <f t="shared" si="76"/>
        <v>#DIV/0!</v>
      </c>
      <c r="G286" s="52" t="e">
        <f t="shared" si="77"/>
        <v>#DIV/0!</v>
      </c>
      <c r="H286" s="196">
        <f t="shared" si="80"/>
        <v>0</v>
      </c>
    </row>
    <row r="287" spans="1:8" hidden="1">
      <c r="A287" s="208">
        <v>2040599</v>
      </c>
      <c r="B287" s="209" t="s">
        <v>207</v>
      </c>
      <c r="C287" s="210"/>
      <c r="D287" s="208"/>
      <c r="E287" s="210"/>
      <c r="F287" s="52" t="e">
        <f t="shared" si="76"/>
        <v>#DIV/0!</v>
      </c>
      <c r="G287" s="52" t="e">
        <f t="shared" si="77"/>
        <v>#DIV/0!</v>
      </c>
      <c r="H287" s="196">
        <f t="shared" si="80"/>
        <v>0</v>
      </c>
    </row>
    <row r="288" spans="1:8">
      <c r="A288" s="205">
        <v>20406</v>
      </c>
      <c r="B288" s="206" t="s">
        <v>208</v>
      </c>
      <c r="C288" s="207">
        <f>SUM(C289:C301)</f>
        <v>304</v>
      </c>
      <c r="D288" s="205">
        <f t="shared" ref="D288" si="85">SUM(D289:D301)</f>
        <v>287</v>
      </c>
      <c r="E288" s="207">
        <f t="shared" ref="E288" si="86">SUM(E289:E301)</f>
        <v>321</v>
      </c>
      <c r="F288" s="52">
        <f t="shared" si="76"/>
        <v>1.0559210526315801</v>
      </c>
      <c r="G288" s="52">
        <f t="shared" si="77"/>
        <v>1.1184668989547</v>
      </c>
      <c r="H288" s="196">
        <f t="shared" si="80"/>
        <v>912</v>
      </c>
    </row>
    <row r="289" spans="1:8">
      <c r="A289" s="208">
        <v>2040601</v>
      </c>
      <c r="B289" s="209" t="s">
        <v>45</v>
      </c>
      <c r="C289" s="210">
        <v>297</v>
      </c>
      <c r="D289" s="210">
        <v>266</v>
      </c>
      <c r="E289" s="210">
        <v>185</v>
      </c>
      <c r="F289" s="52">
        <f t="shared" si="76"/>
        <v>0.62289562289562295</v>
      </c>
      <c r="G289" s="52">
        <f t="shared" si="77"/>
        <v>0.69548872180451105</v>
      </c>
      <c r="H289" s="196">
        <f t="shared" si="80"/>
        <v>748</v>
      </c>
    </row>
    <row r="290" spans="1:8" hidden="1">
      <c r="A290" s="208">
        <v>2040602</v>
      </c>
      <c r="B290" s="209" t="s">
        <v>46</v>
      </c>
      <c r="C290" s="210"/>
      <c r="D290" s="210"/>
      <c r="E290" s="210"/>
      <c r="F290" s="52" t="e">
        <f t="shared" si="76"/>
        <v>#DIV/0!</v>
      </c>
      <c r="G290" s="52" t="e">
        <f t="shared" si="77"/>
        <v>#DIV/0!</v>
      </c>
      <c r="H290" s="196">
        <f t="shared" si="80"/>
        <v>0</v>
      </c>
    </row>
    <row r="291" spans="1:8" hidden="1">
      <c r="A291" s="208">
        <v>2040603</v>
      </c>
      <c r="B291" s="209" t="s">
        <v>47</v>
      </c>
      <c r="C291" s="210"/>
      <c r="D291" s="210"/>
      <c r="E291" s="210"/>
      <c r="F291" s="52" t="e">
        <f t="shared" si="76"/>
        <v>#DIV/0!</v>
      </c>
      <c r="G291" s="52" t="e">
        <f t="shared" si="77"/>
        <v>#DIV/0!</v>
      </c>
      <c r="H291" s="196">
        <f t="shared" si="80"/>
        <v>0</v>
      </c>
    </row>
    <row r="292" spans="1:8">
      <c r="A292" s="208">
        <v>2040604</v>
      </c>
      <c r="B292" s="211" t="s">
        <v>209</v>
      </c>
      <c r="C292" s="210"/>
      <c r="D292" s="210"/>
      <c r="E292" s="210">
        <v>10</v>
      </c>
      <c r="F292" s="52"/>
      <c r="G292" s="52"/>
      <c r="H292" s="196">
        <f t="shared" si="80"/>
        <v>10</v>
      </c>
    </row>
    <row r="293" spans="1:8">
      <c r="A293" s="208">
        <v>2040605</v>
      </c>
      <c r="B293" s="209" t="s">
        <v>210</v>
      </c>
      <c r="C293" s="210"/>
      <c r="D293" s="210">
        <v>10</v>
      </c>
      <c r="E293" s="210">
        <v>10</v>
      </c>
      <c r="F293" s="52"/>
      <c r="G293" s="52">
        <f t="shared" si="77"/>
        <v>1</v>
      </c>
      <c r="H293" s="196">
        <f t="shared" si="80"/>
        <v>20</v>
      </c>
    </row>
    <row r="294" spans="1:8" hidden="1">
      <c r="A294" s="208">
        <v>2040606</v>
      </c>
      <c r="B294" s="209" t="s">
        <v>211</v>
      </c>
      <c r="C294" s="210"/>
      <c r="D294" s="210"/>
      <c r="E294" s="210"/>
      <c r="F294" s="52" t="e">
        <f t="shared" si="76"/>
        <v>#DIV/0!</v>
      </c>
      <c r="G294" s="52" t="e">
        <f t="shared" si="77"/>
        <v>#DIV/0!</v>
      </c>
      <c r="H294" s="196">
        <f t="shared" si="80"/>
        <v>0</v>
      </c>
    </row>
    <row r="295" spans="1:8">
      <c r="A295" s="208">
        <v>2040607</v>
      </c>
      <c r="B295" s="212" t="s">
        <v>212</v>
      </c>
      <c r="C295" s="210"/>
      <c r="D295" s="210"/>
      <c r="E295" s="210">
        <v>5</v>
      </c>
      <c r="F295" s="52"/>
      <c r="G295" s="52"/>
      <c r="H295" s="196">
        <f t="shared" si="80"/>
        <v>5</v>
      </c>
    </row>
    <row r="296" spans="1:8" hidden="1">
      <c r="A296" s="208">
        <v>2040608</v>
      </c>
      <c r="B296" s="209" t="s">
        <v>213</v>
      </c>
      <c r="C296" s="210"/>
      <c r="D296" s="210"/>
      <c r="E296" s="210"/>
      <c r="F296" s="52" t="e">
        <f t="shared" si="76"/>
        <v>#DIV/0!</v>
      </c>
      <c r="G296" s="52" t="e">
        <f t="shared" si="77"/>
        <v>#DIV/0!</v>
      </c>
      <c r="H296" s="196">
        <f t="shared" si="80"/>
        <v>0</v>
      </c>
    </row>
    <row r="297" spans="1:8">
      <c r="A297" s="208">
        <v>2040610</v>
      </c>
      <c r="B297" s="209" t="s">
        <v>214</v>
      </c>
      <c r="C297" s="210">
        <v>7</v>
      </c>
      <c r="D297" s="210">
        <v>7</v>
      </c>
      <c r="E297" s="210">
        <f>15+9</f>
        <v>24</v>
      </c>
      <c r="F297" s="52">
        <f t="shared" si="76"/>
        <v>3.4285714285714302</v>
      </c>
      <c r="G297" s="52">
        <f t="shared" si="77"/>
        <v>3.4285714285714302</v>
      </c>
      <c r="H297" s="196">
        <f t="shared" si="80"/>
        <v>38</v>
      </c>
    </row>
    <row r="298" spans="1:8">
      <c r="A298" s="208">
        <v>2040612</v>
      </c>
      <c r="B298" s="209" t="s">
        <v>215</v>
      </c>
      <c r="C298" s="210"/>
      <c r="D298" s="210"/>
      <c r="E298" s="210">
        <v>5</v>
      </c>
      <c r="F298" s="52"/>
      <c r="G298" s="52"/>
      <c r="H298" s="196">
        <f t="shared" si="80"/>
        <v>5</v>
      </c>
    </row>
    <row r="299" spans="1:8" hidden="1">
      <c r="A299" s="208">
        <v>2040613</v>
      </c>
      <c r="B299" s="209" t="s">
        <v>86</v>
      </c>
      <c r="C299" s="210"/>
      <c r="D299" s="210"/>
      <c r="E299" s="210"/>
      <c r="F299" s="52" t="e">
        <f t="shared" si="76"/>
        <v>#DIV/0!</v>
      </c>
      <c r="G299" s="52" t="e">
        <f t="shared" si="77"/>
        <v>#DIV/0!</v>
      </c>
      <c r="H299" s="196">
        <f t="shared" si="80"/>
        <v>0</v>
      </c>
    </row>
    <row r="300" spans="1:8">
      <c r="A300" s="208">
        <v>2040650</v>
      </c>
      <c r="B300" s="209" t="s">
        <v>54</v>
      </c>
      <c r="C300" s="210"/>
      <c r="D300" s="210"/>
      <c r="E300" s="210">
        <v>82</v>
      </c>
      <c r="F300" s="52"/>
      <c r="G300" s="52"/>
      <c r="H300" s="196">
        <f t="shared" si="80"/>
        <v>82</v>
      </c>
    </row>
    <row r="301" spans="1:8">
      <c r="A301" s="208">
        <v>2040699</v>
      </c>
      <c r="B301" s="209" t="s">
        <v>216</v>
      </c>
      <c r="C301" s="210"/>
      <c r="D301" s="210">
        <v>4</v>
      </c>
      <c r="E301" s="210"/>
      <c r="F301" s="52"/>
      <c r="G301" s="52">
        <f t="shared" si="77"/>
        <v>0</v>
      </c>
      <c r="H301" s="196">
        <f t="shared" si="80"/>
        <v>4</v>
      </c>
    </row>
    <row r="302" spans="1:8" hidden="1">
      <c r="A302" s="205">
        <v>20407</v>
      </c>
      <c r="B302" s="213" t="s">
        <v>217</v>
      </c>
      <c r="C302" s="207">
        <f>SUM(C303:C311)</f>
        <v>0</v>
      </c>
      <c r="D302" s="205">
        <f t="shared" ref="D302" si="87">SUM(D303:D311)</f>
        <v>0</v>
      </c>
      <c r="E302" s="207">
        <f t="shared" ref="E302" si="88">SUM(E303:E311)</f>
        <v>0</v>
      </c>
      <c r="F302" s="52" t="e">
        <f t="shared" si="76"/>
        <v>#DIV/0!</v>
      </c>
      <c r="G302" s="52" t="e">
        <f t="shared" si="77"/>
        <v>#DIV/0!</v>
      </c>
      <c r="H302" s="196">
        <f t="shared" si="80"/>
        <v>0</v>
      </c>
    </row>
    <row r="303" spans="1:8" hidden="1">
      <c r="A303" s="208">
        <v>2040701</v>
      </c>
      <c r="B303" s="209" t="s">
        <v>45</v>
      </c>
      <c r="C303" s="210"/>
      <c r="D303" s="208"/>
      <c r="E303" s="210"/>
      <c r="F303" s="52" t="e">
        <f t="shared" si="76"/>
        <v>#DIV/0!</v>
      </c>
      <c r="G303" s="52" t="e">
        <f t="shared" si="77"/>
        <v>#DIV/0!</v>
      </c>
      <c r="H303" s="196">
        <f t="shared" si="80"/>
        <v>0</v>
      </c>
    </row>
    <row r="304" spans="1:8" hidden="1">
      <c r="A304" s="208">
        <v>2040702</v>
      </c>
      <c r="B304" s="209" t="s">
        <v>46</v>
      </c>
      <c r="C304" s="210"/>
      <c r="D304" s="208"/>
      <c r="E304" s="210"/>
      <c r="F304" s="52" t="e">
        <f t="shared" si="76"/>
        <v>#DIV/0!</v>
      </c>
      <c r="G304" s="52" t="e">
        <f t="shared" si="77"/>
        <v>#DIV/0!</v>
      </c>
      <c r="H304" s="196">
        <f t="shared" si="80"/>
        <v>0</v>
      </c>
    </row>
    <row r="305" spans="1:8" hidden="1">
      <c r="A305" s="208">
        <v>2040703</v>
      </c>
      <c r="B305" s="209" t="s">
        <v>47</v>
      </c>
      <c r="C305" s="210"/>
      <c r="D305" s="208"/>
      <c r="E305" s="210"/>
      <c r="F305" s="52" t="e">
        <f t="shared" si="76"/>
        <v>#DIV/0!</v>
      </c>
      <c r="G305" s="52" t="e">
        <f t="shared" si="77"/>
        <v>#DIV/0!</v>
      </c>
      <c r="H305" s="196">
        <f t="shared" si="80"/>
        <v>0</v>
      </c>
    </row>
    <row r="306" spans="1:8" hidden="1">
      <c r="A306" s="208">
        <v>2040704</v>
      </c>
      <c r="B306" s="209" t="s">
        <v>218</v>
      </c>
      <c r="C306" s="210"/>
      <c r="D306" s="208"/>
      <c r="E306" s="210"/>
      <c r="F306" s="52" t="e">
        <f t="shared" si="76"/>
        <v>#DIV/0!</v>
      </c>
      <c r="G306" s="52" t="e">
        <f t="shared" si="77"/>
        <v>#DIV/0!</v>
      </c>
      <c r="H306" s="196">
        <f t="shared" si="80"/>
        <v>0</v>
      </c>
    </row>
    <row r="307" spans="1:8" hidden="1">
      <c r="A307" s="208">
        <v>2040705</v>
      </c>
      <c r="B307" s="211" t="s">
        <v>219</v>
      </c>
      <c r="C307" s="210"/>
      <c r="D307" s="208"/>
      <c r="E307" s="210"/>
      <c r="F307" s="52" t="e">
        <f t="shared" si="76"/>
        <v>#DIV/0!</v>
      </c>
      <c r="G307" s="52" t="e">
        <f t="shared" si="77"/>
        <v>#DIV/0!</v>
      </c>
      <c r="H307" s="196">
        <f t="shared" si="80"/>
        <v>0</v>
      </c>
    </row>
    <row r="308" spans="1:8" hidden="1">
      <c r="A308" s="208">
        <v>2040706</v>
      </c>
      <c r="B308" s="209" t="s">
        <v>220</v>
      </c>
      <c r="C308" s="210"/>
      <c r="D308" s="208"/>
      <c r="E308" s="210"/>
      <c r="F308" s="52" t="e">
        <f t="shared" si="76"/>
        <v>#DIV/0!</v>
      </c>
      <c r="G308" s="52" t="e">
        <f t="shared" si="77"/>
        <v>#DIV/0!</v>
      </c>
      <c r="H308" s="196">
        <f t="shared" si="80"/>
        <v>0</v>
      </c>
    </row>
    <row r="309" spans="1:8" hidden="1">
      <c r="A309" s="208">
        <v>2040707</v>
      </c>
      <c r="B309" s="209" t="s">
        <v>86</v>
      </c>
      <c r="C309" s="210"/>
      <c r="D309" s="208"/>
      <c r="E309" s="210"/>
      <c r="F309" s="52" t="e">
        <f t="shared" si="76"/>
        <v>#DIV/0!</v>
      </c>
      <c r="G309" s="52" t="e">
        <f t="shared" si="77"/>
        <v>#DIV/0!</v>
      </c>
      <c r="H309" s="196">
        <f t="shared" si="80"/>
        <v>0</v>
      </c>
    </row>
    <row r="310" spans="1:8" hidden="1">
      <c r="A310" s="208">
        <v>2040750</v>
      </c>
      <c r="B310" s="209" t="s">
        <v>54</v>
      </c>
      <c r="C310" s="210"/>
      <c r="D310" s="208"/>
      <c r="E310" s="210"/>
      <c r="F310" s="52" t="e">
        <f t="shared" si="76"/>
        <v>#DIV/0!</v>
      </c>
      <c r="G310" s="52" t="e">
        <f t="shared" si="77"/>
        <v>#DIV/0!</v>
      </c>
      <c r="H310" s="196">
        <f t="shared" si="80"/>
        <v>0</v>
      </c>
    </row>
    <row r="311" spans="1:8" hidden="1">
      <c r="A311" s="208">
        <v>2040799</v>
      </c>
      <c r="B311" s="209" t="s">
        <v>221</v>
      </c>
      <c r="C311" s="210"/>
      <c r="D311" s="208"/>
      <c r="E311" s="210"/>
      <c r="F311" s="52" t="e">
        <f t="shared" si="76"/>
        <v>#DIV/0!</v>
      </c>
      <c r="G311" s="52" t="e">
        <f t="shared" si="77"/>
        <v>#DIV/0!</v>
      </c>
      <c r="H311" s="196">
        <f t="shared" si="80"/>
        <v>0</v>
      </c>
    </row>
    <row r="312" spans="1:8" hidden="1">
      <c r="A312" s="205">
        <v>20408</v>
      </c>
      <c r="B312" s="206" t="s">
        <v>222</v>
      </c>
      <c r="C312" s="207">
        <f>SUM(C313:C321)</f>
        <v>0</v>
      </c>
      <c r="D312" s="205">
        <f t="shared" ref="D312" si="89">SUM(D313:D321)</f>
        <v>0</v>
      </c>
      <c r="E312" s="207">
        <f t="shared" ref="E312" si="90">SUM(E313:E321)</f>
        <v>0</v>
      </c>
      <c r="F312" s="52" t="e">
        <f t="shared" si="76"/>
        <v>#DIV/0!</v>
      </c>
      <c r="G312" s="52" t="e">
        <f t="shared" si="77"/>
        <v>#DIV/0!</v>
      </c>
      <c r="H312" s="196">
        <f t="shared" si="80"/>
        <v>0</v>
      </c>
    </row>
    <row r="313" spans="1:8" hidden="1">
      <c r="A313" s="208">
        <v>2040801</v>
      </c>
      <c r="B313" s="209" t="s">
        <v>45</v>
      </c>
      <c r="C313" s="210"/>
      <c r="D313" s="208"/>
      <c r="E313" s="210"/>
      <c r="F313" s="52" t="e">
        <f t="shared" si="76"/>
        <v>#DIV/0!</v>
      </c>
      <c r="G313" s="52" t="e">
        <f t="shared" si="77"/>
        <v>#DIV/0!</v>
      </c>
      <c r="H313" s="196">
        <f t="shared" si="80"/>
        <v>0</v>
      </c>
    </row>
    <row r="314" spans="1:8" hidden="1">
      <c r="A314" s="208">
        <v>2040802</v>
      </c>
      <c r="B314" s="209" t="s">
        <v>46</v>
      </c>
      <c r="C314" s="210"/>
      <c r="D314" s="208"/>
      <c r="E314" s="210"/>
      <c r="F314" s="52" t="e">
        <f t="shared" si="76"/>
        <v>#DIV/0!</v>
      </c>
      <c r="G314" s="52" t="e">
        <f t="shared" si="77"/>
        <v>#DIV/0!</v>
      </c>
      <c r="H314" s="196">
        <f t="shared" si="80"/>
        <v>0</v>
      </c>
    </row>
    <row r="315" spans="1:8" hidden="1">
      <c r="A315" s="208">
        <v>2040803</v>
      </c>
      <c r="B315" s="209" t="s">
        <v>47</v>
      </c>
      <c r="C315" s="210"/>
      <c r="D315" s="208"/>
      <c r="E315" s="210"/>
      <c r="F315" s="52" t="e">
        <f t="shared" si="76"/>
        <v>#DIV/0!</v>
      </c>
      <c r="G315" s="52" t="e">
        <f t="shared" si="77"/>
        <v>#DIV/0!</v>
      </c>
      <c r="H315" s="196">
        <f t="shared" si="80"/>
        <v>0</v>
      </c>
    </row>
    <row r="316" spans="1:8" hidden="1">
      <c r="A316" s="208">
        <v>2040804</v>
      </c>
      <c r="B316" s="209" t="s">
        <v>223</v>
      </c>
      <c r="C316" s="210"/>
      <c r="D316" s="208"/>
      <c r="E316" s="210"/>
      <c r="F316" s="52" t="e">
        <f t="shared" si="76"/>
        <v>#DIV/0!</v>
      </c>
      <c r="G316" s="52" t="e">
        <f t="shared" si="77"/>
        <v>#DIV/0!</v>
      </c>
      <c r="H316" s="196">
        <f t="shared" si="80"/>
        <v>0</v>
      </c>
    </row>
    <row r="317" spans="1:8" hidden="1">
      <c r="A317" s="208">
        <v>2040805</v>
      </c>
      <c r="B317" s="209" t="s">
        <v>224</v>
      </c>
      <c r="C317" s="210"/>
      <c r="D317" s="208"/>
      <c r="E317" s="210"/>
      <c r="F317" s="52" t="e">
        <f t="shared" si="76"/>
        <v>#DIV/0!</v>
      </c>
      <c r="G317" s="52" t="e">
        <f t="shared" si="77"/>
        <v>#DIV/0!</v>
      </c>
      <c r="H317" s="196">
        <f t="shared" si="80"/>
        <v>0</v>
      </c>
    </row>
    <row r="318" spans="1:8" hidden="1">
      <c r="A318" s="208">
        <v>2040806</v>
      </c>
      <c r="B318" s="209" t="s">
        <v>225</v>
      </c>
      <c r="C318" s="210"/>
      <c r="D318" s="208"/>
      <c r="E318" s="210"/>
      <c r="F318" s="52" t="e">
        <f t="shared" si="76"/>
        <v>#DIV/0!</v>
      </c>
      <c r="G318" s="52" t="e">
        <f t="shared" si="77"/>
        <v>#DIV/0!</v>
      </c>
      <c r="H318" s="196">
        <f t="shared" si="80"/>
        <v>0</v>
      </c>
    </row>
    <row r="319" spans="1:8" hidden="1">
      <c r="A319" s="208">
        <v>2040807</v>
      </c>
      <c r="B319" s="209" t="s">
        <v>86</v>
      </c>
      <c r="C319" s="210"/>
      <c r="D319" s="208"/>
      <c r="E319" s="210"/>
      <c r="F319" s="52" t="e">
        <f t="shared" si="76"/>
        <v>#DIV/0!</v>
      </c>
      <c r="G319" s="52" t="e">
        <f t="shared" si="77"/>
        <v>#DIV/0!</v>
      </c>
      <c r="H319" s="196">
        <f t="shared" si="80"/>
        <v>0</v>
      </c>
    </row>
    <row r="320" spans="1:8" hidden="1">
      <c r="A320" s="208">
        <v>2040850</v>
      </c>
      <c r="B320" s="209" t="s">
        <v>54</v>
      </c>
      <c r="C320" s="210"/>
      <c r="D320" s="208"/>
      <c r="E320" s="210"/>
      <c r="F320" s="52" t="e">
        <f t="shared" si="76"/>
        <v>#DIV/0!</v>
      </c>
      <c r="G320" s="52" t="e">
        <f t="shared" si="77"/>
        <v>#DIV/0!</v>
      </c>
      <c r="H320" s="196">
        <f t="shared" si="80"/>
        <v>0</v>
      </c>
    </row>
    <row r="321" spans="1:8" hidden="1">
      <c r="A321" s="208">
        <v>2040899</v>
      </c>
      <c r="B321" s="209" t="s">
        <v>226</v>
      </c>
      <c r="C321" s="210"/>
      <c r="D321" s="208"/>
      <c r="E321" s="210"/>
      <c r="F321" s="52" t="e">
        <f t="shared" si="76"/>
        <v>#DIV/0!</v>
      </c>
      <c r="G321" s="52" t="e">
        <f t="shared" si="77"/>
        <v>#DIV/0!</v>
      </c>
      <c r="H321" s="196">
        <f t="shared" si="80"/>
        <v>0</v>
      </c>
    </row>
    <row r="322" spans="1:8" hidden="1">
      <c r="A322" s="205">
        <v>20409</v>
      </c>
      <c r="B322" s="215" t="s">
        <v>227</v>
      </c>
      <c r="C322" s="207">
        <f>SUM(C323:C329)</f>
        <v>0</v>
      </c>
      <c r="D322" s="205">
        <f t="shared" ref="D322" si="91">SUM(D323:D329)</f>
        <v>0</v>
      </c>
      <c r="E322" s="207">
        <f t="shared" ref="E322" si="92">SUM(E323:E329)</f>
        <v>0</v>
      </c>
      <c r="F322" s="52" t="e">
        <f t="shared" si="76"/>
        <v>#DIV/0!</v>
      </c>
      <c r="G322" s="52" t="e">
        <f t="shared" si="77"/>
        <v>#DIV/0!</v>
      </c>
      <c r="H322" s="196">
        <f t="shared" si="80"/>
        <v>0</v>
      </c>
    </row>
    <row r="323" spans="1:8" hidden="1">
      <c r="A323" s="208">
        <v>2040901</v>
      </c>
      <c r="B323" s="209" t="s">
        <v>45</v>
      </c>
      <c r="C323" s="210"/>
      <c r="D323" s="208"/>
      <c r="E323" s="210"/>
      <c r="F323" s="52" t="e">
        <f t="shared" si="76"/>
        <v>#DIV/0!</v>
      </c>
      <c r="G323" s="52" t="e">
        <f t="shared" si="77"/>
        <v>#DIV/0!</v>
      </c>
      <c r="H323" s="196">
        <f t="shared" si="80"/>
        <v>0</v>
      </c>
    </row>
    <row r="324" spans="1:8" hidden="1">
      <c r="A324" s="208">
        <v>2040902</v>
      </c>
      <c r="B324" s="209" t="s">
        <v>46</v>
      </c>
      <c r="C324" s="210"/>
      <c r="D324" s="208"/>
      <c r="E324" s="210"/>
      <c r="F324" s="52" t="e">
        <f t="shared" si="76"/>
        <v>#DIV/0!</v>
      </c>
      <c r="G324" s="52" t="e">
        <f t="shared" si="77"/>
        <v>#DIV/0!</v>
      </c>
      <c r="H324" s="196">
        <f t="shared" si="80"/>
        <v>0</v>
      </c>
    </row>
    <row r="325" spans="1:8" hidden="1">
      <c r="A325" s="208">
        <v>2040903</v>
      </c>
      <c r="B325" s="212" t="s">
        <v>47</v>
      </c>
      <c r="C325" s="210"/>
      <c r="D325" s="208"/>
      <c r="E325" s="210"/>
      <c r="F325" s="52" t="e">
        <f t="shared" si="76"/>
        <v>#DIV/0!</v>
      </c>
      <c r="G325" s="52" t="e">
        <f t="shared" si="77"/>
        <v>#DIV/0!</v>
      </c>
      <c r="H325" s="196">
        <f t="shared" si="80"/>
        <v>0</v>
      </c>
    </row>
    <row r="326" spans="1:8" hidden="1">
      <c r="A326" s="208">
        <v>2040904</v>
      </c>
      <c r="B326" s="212" t="s">
        <v>228</v>
      </c>
      <c r="C326" s="210"/>
      <c r="D326" s="208"/>
      <c r="E326" s="210"/>
      <c r="F326" s="52" t="e">
        <f t="shared" ref="F326:F389" si="93">E326/C326</f>
        <v>#DIV/0!</v>
      </c>
      <c r="G326" s="52" t="e">
        <f t="shared" ref="G326:G389" si="94">E326/D326</f>
        <v>#DIV/0!</v>
      </c>
      <c r="H326" s="196">
        <f t="shared" si="80"/>
        <v>0</v>
      </c>
    </row>
    <row r="327" spans="1:8" hidden="1">
      <c r="A327" s="208">
        <v>2040905</v>
      </c>
      <c r="B327" s="209" t="s">
        <v>229</v>
      </c>
      <c r="C327" s="210"/>
      <c r="D327" s="208"/>
      <c r="E327" s="210"/>
      <c r="F327" s="52" t="e">
        <f t="shared" si="93"/>
        <v>#DIV/0!</v>
      </c>
      <c r="G327" s="52" t="e">
        <f t="shared" si="94"/>
        <v>#DIV/0!</v>
      </c>
      <c r="H327" s="196">
        <f t="shared" si="80"/>
        <v>0</v>
      </c>
    </row>
    <row r="328" spans="1:8" hidden="1">
      <c r="A328" s="208">
        <v>2040950</v>
      </c>
      <c r="B328" s="209" t="s">
        <v>54</v>
      </c>
      <c r="C328" s="210"/>
      <c r="D328" s="208"/>
      <c r="E328" s="210"/>
      <c r="F328" s="52" t="e">
        <f t="shared" si="93"/>
        <v>#DIV/0!</v>
      </c>
      <c r="G328" s="52" t="e">
        <f t="shared" si="94"/>
        <v>#DIV/0!</v>
      </c>
      <c r="H328" s="196">
        <f t="shared" ref="H328:H391" si="95">C328+D328+E328</f>
        <v>0</v>
      </c>
    </row>
    <row r="329" spans="1:8" hidden="1">
      <c r="A329" s="208">
        <v>2040999</v>
      </c>
      <c r="B329" s="209" t="s">
        <v>230</v>
      </c>
      <c r="C329" s="210"/>
      <c r="D329" s="208"/>
      <c r="E329" s="210"/>
      <c r="F329" s="52" t="e">
        <f t="shared" si="93"/>
        <v>#DIV/0!</v>
      </c>
      <c r="G329" s="52" t="e">
        <f t="shared" si="94"/>
        <v>#DIV/0!</v>
      </c>
      <c r="H329" s="196">
        <f t="shared" si="95"/>
        <v>0</v>
      </c>
    </row>
    <row r="330" spans="1:8" hidden="1">
      <c r="A330" s="205">
        <v>20410</v>
      </c>
      <c r="B330" s="206" t="s">
        <v>231</v>
      </c>
      <c r="C330" s="207">
        <f>SUM(C331:C335)</f>
        <v>0</v>
      </c>
      <c r="D330" s="205">
        <f t="shared" ref="D330" si="96">SUM(D331:D335)</f>
        <v>0</v>
      </c>
      <c r="E330" s="207">
        <f t="shared" ref="E330" si="97">SUM(E331:E335)</f>
        <v>0</v>
      </c>
      <c r="F330" s="52" t="e">
        <f t="shared" si="93"/>
        <v>#DIV/0!</v>
      </c>
      <c r="G330" s="52" t="e">
        <f t="shared" si="94"/>
        <v>#DIV/0!</v>
      </c>
      <c r="H330" s="196">
        <f t="shared" si="95"/>
        <v>0</v>
      </c>
    </row>
    <row r="331" spans="1:8" hidden="1">
      <c r="A331" s="208">
        <v>2041001</v>
      </c>
      <c r="B331" s="209" t="s">
        <v>45</v>
      </c>
      <c r="C331" s="210"/>
      <c r="D331" s="208"/>
      <c r="E331" s="210"/>
      <c r="F331" s="52" t="e">
        <f t="shared" si="93"/>
        <v>#DIV/0!</v>
      </c>
      <c r="G331" s="52" t="e">
        <f t="shared" si="94"/>
        <v>#DIV/0!</v>
      </c>
      <c r="H331" s="196">
        <f t="shared" si="95"/>
        <v>0</v>
      </c>
    </row>
    <row r="332" spans="1:8" hidden="1">
      <c r="A332" s="208">
        <v>2041002</v>
      </c>
      <c r="B332" s="209" t="s">
        <v>46</v>
      </c>
      <c r="C332" s="210"/>
      <c r="D332" s="208"/>
      <c r="E332" s="210"/>
      <c r="F332" s="52" t="e">
        <f t="shared" si="93"/>
        <v>#DIV/0!</v>
      </c>
      <c r="G332" s="52" t="e">
        <f t="shared" si="94"/>
        <v>#DIV/0!</v>
      </c>
      <c r="H332" s="196">
        <f t="shared" si="95"/>
        <v>0</v>
      </c>
    </row>
    <row r="333" spans="1:8" hidden="1">
      <c r="A333" s="208">
        <v>2041006</v>
      </c>
      <c r="B333" s="209" t="s">
        <v>86</v>
      </c>
      <c r="C333" s="210"/>
      <c r="D333" s="208"/>
      <c r="E333" s="210"/>
      <c r="F333" s="52" t="e">
        <f t="shared" si="93"/>
        <v>#DIV/0!</v>
      </c>
      <c r="G333" s="52" t="e">
        <f t="shared" si="94"/>
        <v>#DIV/0!</v>
      </c>
      <c r="H333" s="196">
        <f t="shared" si="95"/>
        <v>0</v>
      </c>
    </row>
    <row r="334" spans="1:8" hidden="1">
      <c r="A334" s="208">
        <v>2041007</v>
      </c>
      <c r="B334" s="209" t="s">
        <v>232</v>
      </c>
      <c r="C334" s="210"/>
      <c r="D334" s="208"/>
      <c r="E334" s="210"/>
      <c r="F334" s="52" t="e">
        <f t="shared" si="93"/>
        <v>#DIV/0!</v>
      </c>
      <c r="G334" s="52" t="e">
        <f t="shared" si="94"/>
        <v>#DIV/0!</v>
      </c>
      <c r="H334" s="196">
        <f t="shared" si="95"/>
        <v>0</v>
      </c>
    </row>
    <row r="335" spans="1:8" hidden="1">
      <c r="A335" s="208">
        <v>2041099</v>
      </c>
      <c r="B335" s="209" t="s">
        <v>233</v>
      </c>
      <c r="C335" s="210"/>
      <c r="D335" s="208"/>
      <c r="E335" s="210"/>
      <c r="F335" s="52" t="e">
        <f t="shared" si="93"/>
        <v>#DIV/0!</v>
      </c>
      <c r="G335" s="52" t="e">
        <f t="shared" si="94"/>
        <v>#DIV/0!</v>
      </c>
      <c r="H335" s="196">
        <f t="shared" si="95"/>
        <v>0</v>
      </c>
    </row>
    <row r="336" spans="1:8" hidden="1">
      <c r="A336" s="205">
        <v>20499</v>
      </c>
      <c r="B336" s="206" t="s">
        <v>234</v>
      </c>
      <c r="C336" s="207">
        <f>SUM(C337:C338)</f>
        <v>0</v>
      </c>
      <c r="D336" s="205">
        <f t="shared" ref="D336" si="98">SUM(D337:D338)</f>
        <v>0</v>
      </c>
      <c r="E336" s="207">
        <f t="shared" ref="E336" si="99">SUM(E337:E338)</f>
        <v>0</v>
      </c>
      <c r="F336" s="52" t="e">
        <f t="shared" si="93"/>
        <v>#DIV/0!</v>
      </c>
      <c r="G336" s="52" t="e">
        <f t="shared" si="94"/>
        <v>#DIV/0!</v>
      </c>
      <c r="H336" s="196">
        <f t="shared" si="95"/>
        <v>0</v>
      </c>
    </row>
    <row r="337" spans="1:8" hidden="1">
      <c r="A337" s="208">
        <v>2049902</v>
      </c>
      <c r="B337" s="209" t="s">
        <v>235</v>
      </c>
      <c r="C337" s="210"/>
      <c r="D337" s="208"/>
      <c r="E337" s="210"/>
      <c r="F337" s="52" t="e">
        <f t="shared" si="93"/>
        <v>#DIV/0!</v>
      </c>
      <c r="G337" s="52" t="e">
        <f t="shared" si="94"/>
        <v>#DIV/0!</v>
      </c>
      <c r="H337" s="196">
        <f t="shared" si="95"/>
        <v>0</v>
      </c>
    </row>
    <row r="338" spans="1:8" hidden="1">
      <c r="A338" s="208">
        <v>2049999</v>
      </c>
      <c r="B338" s="209" t="s">
        <v>236</v>
      </c>
      <c r="C338" s="210"/>
      <c r="D338" s="208"/>
      <c r="E338" s="210"/>
      <c r="F338" s="52" t="e">
        <f t="shared" si="93"/>
        <v>#DIV/0!</v>
      </c>
      <c r="G338" s="52" t="e">
        <f t="shared" si="94"/>
        <v>#DIV/0!</v>
      </c>
      <c r="H338" s="196">
        <f t="shared" si="95"/>
        <v>0</v>
      </c>
    </row>
    <row r="339" spans="1:8">
      <c r="A339" s="202">
        <v>205</v>
      </c>
      <c r="B339" s="203" t="s">
        <v>237</v>
      </c>
      <c r="C339" s="204">
        <f>C340+C345+C352+C358+C364+C368+C372+C376+C382+C389</f>
        <v>11065</v>
      </c>
      <c r="D339" s="202">
        <f t="shared" ref="D339" si="100">D340+D345+D352+D358+D364+D368+D372+D376+D382+D389</f>
        <v>11441</v>
      </c>
      <c r="E339" s="204">
        <f t="shared" ref="E339" si="101">E340+E345+E352+E358+E364+E368+E372+E376+E382+E389</f>
        <v>16386</v>
      </c>
      <c r="F339" s="52">
        <f t="shared" si="93"/>
        <v>1.48088567555355</v>
      </c>
      <c r="G339" s="52">
        <f t="shared" si="94"/>
        <v>1.4322174635084299</v>
      </c>
      <c r="H339" s="196">
        <f t="shared" si="95"/>
        <v>38892</v>
      </c>
    </row>
    <row r="340" spans="1:8">
      <c r="A340" s="205">
        <v>20501</v>
      </c>
      <c r="B340" s="206" t="s">
        <v>238</v>
      </c>
      <c r="C340" s="207">
        <f>SUM(C341:C344)</f>
        <v>144</v>
      </c>
      <c r="D340" s="205">
        <f t="shared" ref="D340" si="102">SUM(D341:D344)</f>
        <v>431</v>
      </c>
      <c r="E340" s="207">
        <f t="shared" ref="E340" si="103">SUM(E341:E344)</f>
        <v>342</v>
      </c>
      <c r="F340" s="52">
        <f t="shared" si="93"/>
        <v>2.375</v>
      </c>
      <c r="G340" s="52">
        <f t="shared" si="94"/>
        <v>0.79350348027842199</v>
      </c>
      <c r="H340" s="196">
        <f t="shared" si="95"/>
        <v>917</v>
      </c>
    </row>
    <row r="341" spans="1:8">
      <c r="A341" s="208">
        <v>2050101</v>
      </c>
      <c r="B341" s="209" t="s">
        <v>45</v>
      </c>
      <c r="C341" s="210">
        <v>130</v>
      </c>
      <c r="D341" s="210">
        <v>185</v>
      </c>
      <c r="E341" s="210">
        <v>22</v>
      </c>
      <c r="F341" s="52">
        <f t="shared" si="93"/>
        <v>0.16923076923076899</v>
      </c>
      <c r="G341" s="52">
        <f t="shared" si="94"/>
        <v>0.11891891891891899</v>
      </c>
      <c r="H341" s="196">
        <f t="shared" si="95"/>
        <v>337</v>
      </c>
    </row>
    <row r="342" spans="1:8" hidden="1">
      <c r="A342" s="208">
        <v>2050102</v>
      </c>
      <c r="B342" s="209" t="s">
        <v>46</v>
      </c>
      <c r="C342" s="210"/>
      <c r="D342" s="210"/>
      <c r="E342" s="210"/>
      <c r="F342" s="52" t="e">
        <f t="shared" si="93"/>
        <v>#DIV/0!</v>
      </c>
      <c r="G342" s="52" t="e">
        <f t="shared" si="94"/>
        <v>#DIV/0!</v>
      </c>
      <c r="H342" s="196">
        <f t="shared" si="95"/>
        <v>0</v>
      </c>
    </row>
    <row r="343" spans="1:8" hidden="1">
      <c r="A343" s="208">
        <v>2050103</v>
      </c>
      <c r="B343" s="209" t="s">
        <v>47</v>
      </c>
      <c r="C343" s="210"/>
      <c r="D343" s="210"/>
      <c r="E343" s="210"/>
      <c r="F343" s="52" t="e">
        <f t="shared" si="93"/>
        <v>#DIV/0!</v>
      </c>
      <c r="G343" s="52" t="e">
        <f t="shared" si="94"/>
        <v>#DIV/0!</v>
      </c>
      <c r="H343" s="196">
        <f t="shared" si="95"/>
        <v>0</v>
      </c>
    </row>
    <row r="344" spans="1:8">
      <c r="A344" s="208">
        <v>2050199</v>
      </c>
      <c r="B344" s="212" t="s">
        <v>239</v>
      </c>
      <c r="C344" s="210">
        <v>14</v>
      </c>
      <c r="D344" s="210">
        <v>246</v>
      </c>
      <c r="E344" s="210">
        <v>320</v>
      </c>
      <c r="F344" s="52">
        <f t="shared" si="93"/>
        <v>22.8571428571429</v>
      </c>
      <c r="G344" s="52">
        <f t="shared" si="94"/>
        <v>1.3008130081300799</v>
      </c>
      <c r="H344" s="196">
        <f t="shared" si="95"/>
        <v>580</v>
      </c>
    </row>
    <row r="345" spans="1:8">
      <c r="A345" s="205">
        <v>20502</v>
      </c>
      <c r="B345" s="206" t="s">
        <v>240</v>
      </c>
      <c r="C345" s="207">
        <f>SUM(C346:C351)</f>
        <v>8751</v>
      </c>
      <c r="D345" s="205">
        <f t="shared" ref="D345" si="104">SUM(D346:D351)</f>
        <v>8585</v>
      </c>
      <c r="E345" s="207">
        <f t="shared" ref="E345" si="105">SUM(E346:E351)</f>
        <v>13308</v>
      </c>
      <c r="F345" s="52">
        <f t="shared" si="93"/>
        <v>1.52074048680151</v>
      </c>
      <c r="G345" s="52">
        <f t="shared" si="94"/>
        <v>1.55014560279557</v>
      </c>
      <c r="H345" s="196">
        <f t="shared" si="95"/>
        <v>30644</v>
      </c>
    </row>
    <row r="346" spans="1:8">
      <c r="A346" s="208">
        <v>2050201</v>
      </c>
      <c r="B346" s="209" t="s">
        <v>241</v>
      </c>
      <c r="C346" s="210">
        <v>1393</v>
      </c>
      <c r="D346" s="210">
        <v>1307</v>
      </c>
      <c r="E346" s="210">
        <f>778+1137+370</f>
        <v>2285</v>
      </c>
      <c r="F346" s="52">
        <f t="shared" si="93"/>
        <v>1.64034458004307</v>
      </c>
      <c r="G346" s="52">
        <f t="shared" si="94"/>
        <v>1.7482785003825601</v>
      </c>
      <c r="H346" s="196">
        <f t="shared" si="95"/>
        <v>4985</v>
      </c>
    </row>
    <row r="347" spans="1:8">
      <c r="A347" s="208">
        <v>2050202</v>
      </c>
      <c r="B347" s="209" t="s">
        <v>242</v>
      </c>
      <c r="C347" s="210">
        <v>4681</v>
      </c>
      <c r="D347" s="210">
        <v>5829</v>
      </c>
      <c r="E347" s="210">
        <f>5721+86</f>
        <v>5807</v>
      </c>
      <c r="F347" s="52">
        <f t="shared" si="93"/>
        <v>1.2405468916898099</v>
      </c>
      <c r="G347" s="52">
        <f t="shared" si="94"/>
        <v>0.99622576771315796</v>
      </c>
      <c r="H347" s="196">
        <f t="shared" si="95"/>
        <v>16317</v>
      </c>
    </row>
    <row r="348" spans="1:8">
      <c r="A348" s="208">
        <v>2050203</v>
      </c>
      <c r="B348" s="209" t="s">
        <v>243</v>
      </c>
      <c r="C348" s="210">
        <v>703</v>
      </c>
      <c r="D348" s="210">
        <v>906</v>
      </c>
      <c r="E348" s="210">
        <f>1447+4</f>
        <v>1451</v>
      </c>
      <c r="F348" s="52">
        <f t="shared" si="93"/>
        <v>2.0640113798008501</v>
      </c>
      <c r="G348" s="52">
        <f t="shared" si="94"/>
        <v>1.6015452538631301</v>
      </c>
      <c r="H348" s="196">
        <f t="shared" si="95"/>
        <v>3060</v>
      </c>
    </row>
    <row r="349" spans="1:8">
      <c r="A349" s="208">
        <v>2050204</v>
      </c>
      <c r="B349" s="209" t="s">
        <v>244</v>
      </c>
      <c r="C349" s="210">
        <v>70</v>
      </c>
      <c r="D349" s="210">
        <v>158</v>
      </c>
      <c r="E349" s="210">
        <f>55+122</f>
        <v>177</v>
      </c>
      <c r="F349" s="52">
        <f t="shared" si="93"/>
        <v>2.5285714285714298</v>
      </c>
      <c r="G349" s="52">
        <f t="shared" si="94"/>
        <v>1.12025316455696</v>
      </c>
      <c r="H349" s="196">
        <f t="shared" si="95"/>
        <v>405</v>
      </c>
    </row>
    <row r="350" spans="1:8" hidden="1">
      <c r="A350" s="208">
        <v>2050205</v>
      </c>
      <c r="B350" s="209" t="s">
        <v>245</v>
      </c>
      <c r="C350" s="210"/>
      <c r="D350" s="210"/>
      <c r="E350" s="210"/>
      <c r="F350" s="52" t="e">
        <f t="shared" si="93"/>
        <v>#DIV/0!</v>
      </c>
      <c r="G350" s="52" t="e">
        <f t="shared" si="94"/>
        <v>#DIV/0!</v>
      </c>
      <c r="H350" s="196">
        <f t="shared" si="95"/>
        <v>0</v>
      </c>
    </row>
    <row r="351" spans="1:8">
      <c r="A351" s="208">
        <v>2050299</v>
      </c>
      <c r="B351" s="209" t="s">
        <v>246</v>
      </c>
      <c r="C351" s="210">
        <v>1904</v>
      </c>
      <c r="D351" s="210">
        <v>385</v>
      </c>
      <c r="E351" s="210">
        <f>1165+1109+1314</f>
        <v>3588</v>
      </c>
      <c r="F351" s="52">
        <f t="shared" si="93"/>
        <v>1.8844537815126099</v>
      </c>
      <c r="G351" s="52">
        <f t="shared" si="94"/>
        <v>9.3194805194805195</v>
      </c>
      <c r="H351" s="196">
        <f t="shared" si="95"/>
        <v>5877</v>
      </c>
    </row>
    <row r="352" spans="1:8">
      <c r="A352" s="205">
        <v>20503</v>
      </c>
      <c r="B352" s="206" t="s">
        <v>247</v>
      </c>
      <c r="C352" s="207">
        <f>SUM(C353:C357)</f>
        <v>0</v>
      </c>
      <c r="D352" s="205">
        <f t="shared" ref="D352" si="106">SUM(D353:D357)</f>
        <v>80</v>
      </c>
      <c r="E352" s="207">
        <f t="shared" ref="E352" si="107">SUM(E353:E357)</f>
        <v>356</v>
      </c>
      <c r="F352" s="52"/>
      <c r="G352" s="52">
        <f t="shared" si="94"/>
        <v>4.45</v>
      </c>
      <c r="H352" s="196">
        <f t="shared" si="95"/>
        <v>436</v>
      </c>
    </row>
    <row r="353" spans="1:8" hidden="1">
      <c r="A353" s="208">
        <v>2050301</v>
      </c>
      <c r="B353" s="209" t="s">
        <v>248</v>
      </c>
      <c r="C353" s="210"/>
      <c r="D353" s="210"/>
      <c r="E353" s="210"/>
      <c r="F353" s="52" t="e">
        <f t="shared" si="93"/>
        <v>#DIV/0!</v>
      </c>
      <c r="G353" s="52" t="e">
        <f t="shared" si="94"/>
        <v>#DIV/0!</v>
      </c>
      <c r="H353" s="196">
        <f t="shared" si="95"/>
        <v>0</v>
      </c>
    </row>
    <row r="354" spans="1:8">
      <c r="A354" s="208">
        <v>2050302</v>
      </c>
      <c r="B354" s="209" t="s">
        <v>249</v>
      </c>
      <c r="C354" s="210"/>
      <c r="D354" s="210">
        <v>80</v>
      </c>
      <c r="E354" s="210">
        <v>100</v>
      </c>
      <c r="F354" s="52"/>
      <c r="G354" s="52">
        <f t="shared" si="94"/>
        <v>1.25</v>
      </c>
      <c r="H354" s="196">
        <f t="shared" si="95"/>
        <v>180</v>
      </c>
    </row>
    <row r="355" spans="1:8">
      <c r="A355" s="208">
        <v>2050303</v>
      </c>
      <c r="B355" s="209" t="s">
        <v>250</v>
      </c>
      <c r="C355" s="210"/>
      <c r="D355" s="210"/>
      <c r="E355" s="210">
        <f>256</f>
        <v>256</v>
      </c>
      <c r="F355" s="52"/>
      <c r="G355" s="52"/>
      <c r="H355" s="196">
        <f t="shared" si="95"/>
        <v>256</v>
      </c>
    </row>
    <row r="356" spans="1:8" hidden="1">
      <c r="A356" s="208">
        <v>2050305</v>
      </c>
      <c r="B356" s="209" t="s">
        <v>251</v>
      </c>
      <c r="C356" s="210"/>
      <c r="D356" s="210"/>
      <c r="E356" s="210"/>
      <c r="F356" s="52" t="e">
        <f t="shared" si="93"/>
        <v>#DIV/0!</v>
      </c>
      <c r="G356" s="52" t="e">
        <f t="shared" si="94"/>
        <v>#DIV/0!</v>
      </c>
      <c r="H356" s="196">
        <f t="shared" si="95"/>
        <v>0</v>
      </c>
    </row>
    <row r="357" spans="1:8" hidden="1">
      <c r="A357" s="208">
        <v>2050399</v>
      </c>
      <c r="B357" s="209" t="s">
        <v>252</v>
      </c>
      <c r="C357" s="210"/>
      <c r="D357" s="210"/>
      <c r="E357" s="210"/>
      <c r="F357" s="52" t="e">
        <f t="shared" si="93"/>
        <v>#DIV/0!</v>
      </c>
      <c r="G357" s="52" t="e">
        <f t="shared" si="94"/>
        <v>#DIV/0!</v>
      </c>
      <c r="H357" s="196">
        <f t="shared" si="95"/>
        <v>0</v>
      </c>
    </row>
    <row r="358" spans="1:8" hidden="1">
      <c r="A358" s="205">
        <v>20504</v>
      </c>
      <c r="B358" s="215" t="s">
        <v>253</v>
      </c>
      <c r="C358" s="207">
        <f>SUM(C359:C363)</f>
        <v>0</v>
      </c>
      <c r="D358" s="205">
        <f t="shared" ref="D358" si="108">SUM(D359:D363)</f>
        <v>0</v>
      </c>
      <c r="E358" s="207">
        <f t="shared" ref="E358" si="109">SUM(E359:E363)</f>
        <v>0</v>
      </c>
      <c r="F358" s="52" t="e">
        <f t="shared" si="93"/>
        <v>#DIV/0!</v>
      </c>
      <c r="G358" s="52" t="e">
        <f t="shared" si="94"/>
        <v>#DIV/0!</v>
      </c>
      <c r="H358" s="196">
        <f t="shared" si="95"/>
        <v>0</v>
      </c>
    </row>
    <row r="359" spans="1:8" hidden="1">
      <c r="A359" s="208">
        <v>2050401</v>
      </c>
      <c r="B359" s="209" t="s">
        <v>254</v>
      </c>
      <c r="C359" s="210"/>
      <c r="D359" s="208"/>
      <c r="E359" s="210"/>
      <c r="F359" s="52" t="e">
        <f t="shared" si="93"/>
        <v>#DIV/0!</v>
      </c>
      <c r="G359" s="52" t="e">
        <f t="shared" si="94"/>
        <v>#DIV/0!</v>
      </c>
      <c r="H359" s="196">
        <f t="shared" si="95"/>
        <v>0</v>
      </c>
    </row>
    <row r="360" spans="1:8" hidden="1">
      <c r="A360" s="208">
        <v>2050402</v>
      </c>
      <c r="B360" s="209" t="s">
        <v>255</v>
      </c>
      <c r="C360" s="210"/>
      <c r="D360" s="208"/>
      <c r="E360" s="210"/>
      <c r="F360" s="52" t="e">
        <f t="shared" si="93"/>
        <v>#DIV/0!</v>
      </c>
      <c r="G360" s="52" t="e">
        <f t="shared" si="94"/>
        <v>#DIV/0!</v>
      </c>
      <c r="H360" s="196">
        <f t="shared" si="95"/>
        <v>0</v>
      </c>
    </row>
    <row r="361" spans="1:8" hidden="1">
      <c r="A361" s="208">
        <v>2050403</v>
      </c>
      <c r="B361" s="209" t="s">
        <v>256</v>
      </c>
      <c r="C361" s="210"/>
      <c r="D361" s="208"/>
      <c r="E361" s="210"/>
      <c r="F361" s="52" t="e">
        <f t="shared" si="93"/>
        <v>#DIV/0!</v>
      </c>
      <c r="G361" s="52" t="e">
        <f t="shared" si="94"/>
        <v>#DIV/0!</v>
      </c>
      <c r="H361" s="196">
        <f t="shared" si="95"/>
        <v>0</v>
      </c>
    </row>
    <row r="362" spans="1:8" hidden="1">
      <c r="A362" s="208">
        <v>2050404</v>
      </c>
      <c r="B362" s="209" t="s">
        <v>257</v>
      </c>
      <c r="C362" s="210"/>
      <c r="D362" s="208"/>
      <c r="E362" s="210"/>
      <c r="F362" s="52" t="e">
        <f t="shared" si="93"/>
        <v>#DIV/0!</v>
      </c>
      <c r="G362" s="52" t="e">
        <f t="shared" si="94"/>
        <v>#DIV/0!</v>
      </c>
      <c r="H362" s="196">
        <f t="shared" si="95"/>
        <v>0</v>
      </c>
    </row>
    <row r="363" spans="1:8" hidden="1">
      <c r="A363" s="208">
        <v>2050499</v>
      </c>
      <c r="B363" s="209" t="s">
        <v>258</v>
      </c>
      <c r="C363" s="210"/>
      <c r="D363" s="208"/>
      <c r="E363" s="210"/>
      <c r="F363" s="52" t="e">
        <f t="shared" si="93"/>
        <v>#DIV/0!</v>
      </c>
      <c r="G363" s="52" t="e">
        <f t="shared" si="94"/>
        <v>#DIV/0!</v>
      </c>
      <c r="H363" s="196">
        <f t="shared" si="95"/>
        <v>0</v>
      </c>
    </row>
    <row r="364" spans="1:8" hidden="1">
      <c r="A364" s="205">
        <v>20505</v>
      </c>
      <c r="B364" s="206" t="s">
        <v>259</v>
      </c>
      <c r="C364" s="207">
        <f>SUM(C365:C367)</f>
        <v>0</v>
      </c>
      <c r="D364" s="205">
        <f t="shared" ref="D364" si="110">SUM(D365:D367)</f>
        <v>0</v>
      </c>
      <c r="E364" s="207">
        <f t="shared" ref="E364" si="111">SUM(E365:E367)</f>
        <v>0</v>
      </c>
      <c r="F364" s="52" t="e">
        <f t="shared" si="93"/>
        <v>#DIV/0!</v>
      </c>
      <c r="G364" s="52" t="e">
        <f t="shared" si="94"/>
        <v>#DIV/0!</v>
      </c>
      <c r="H364" s="196">
        <f t="shared" si="95"/>
        <v>0</v>
      </c>
    </row>
    <row r="365" spans="1:8" hidden="1">
      <c r="A365" s="208">
        <v>2050501</v>
      </c>
      <c r="B365" s="209" t="s">
        <v>260</v>
      </c>
      <c r="C365" s="210"/>
      <c r="D365" s="208"/>
      <c r="E365" s="210"/>
      <c r="F365" s="52" t="e">
        <f t="shared" si="93"/>
        <v>#DIV/0!</v>
      </c>
      <c r="G365" s="52" t="e">
        <f t="shared" si="94"/>
        <v>#DIV/0!</v>
      </c>
      <c r="H365" s="196">
        <f t="shared" si="95"/>
        <v>0</v>
      </c>
    </row>
    <row r="366" spans="1:8" hidden="1">
      <c r="A366" s="208">
        <v>2050502</v>
      </c>
      <c r="B366" s="209" t="s">
        <v>261</v>
      </c>
      <c r="C366" s="210"/>
      <c r="D366" s="208"/>
      <c r="E366" s="210"/>
      <c r="F366" s="52" t="e">
        <f t="shared" si="93"/>
        <v>#DIV/0!</v>
      </c>
      <c r="G366" s="52" t="e">
        <f t="shared" si="94"/>
        <v>#DIV/0!</v>
      </c>
      <c r="H366" s="196">
        <f t="shared" si="95"/>
        <v>0</v>
      </c>
    </row>
    <row r="367" spans="1:8" hidden="1">
      <c r="A367" s="208">
        <v>2050599</v>
      </c>
      <c r="B367" s="209" t="s">
        <v>262</v>
      </c>
      <c r="C367" s="210"/>
      <c r="D367" s="208"/>
      <c r="E367" s="210"/>
      <c r="F367" s="52" t="e">
        <f t="shared" si="93"/>
        <v>#DIV/0!</v>
      </c>
      <c r="G367" s="52" t="e">
        <f t="shared" si="94"/>
        <v>#DIV/0!</v>
      </c>
      <c r="H367" s="196">
        <f t="shared" si="95"/>
        <v>0</v>
      </c>
    </row>
    <row r="368" spans="1:8" hidden="1">
      <c r="A368" s="205">
        <v>20506</v>
      </c>
      <c r="B368" s="206" t="s">
        <v>263</v>
      </c>
      <c r="C368" s="207">
        <f>SUM(C369:C371)</f>
        <v>0</v>
      </c>
      <c r="D368" s="205">
        <f t="shared" ref="D368" si="112">SUM(D369:D371)</f>
        <v>0</v>
      </c>
      <c r="E368" s="207">
        <f t="shared" ref="E368" si="113">SUM(E369:E371)</f>
        <v>0</v>
      </c>
      <c r="F368" s="52" t="e">
        <f t="shared" si="93"/>
        <v>#DIV/0!</v>
      </c>
      <c r="G368" s="52" t="e">
        <f t="shared" si="94"/>
        <v>#DIV/0!</v>
      </c>
      <c r="H368" s="196">
        <f t="shared" si="95"/>
        <v>0</v>
      </c>
    </row>
    <row r="369" spans="1:8" hidden="1">
      <c r="A369" s="208">
        <v>2050601</v>
      </c>
      <c r="B369" s="209" t="s">
        <v>264</v>
      </c>
      <c r="C369" s="210"/>
      <c r="D369" s="208"/>
      <c r="E369" s="210"/>
      <c r="F369" s="52" t="e">
        <f t="shared" si="93"/>
        <v>#DIV/0!</v>
      </c>
      <c r="G369" s="52" t="e">
        <f t="shared" si="94"/>
        <v>#DIV/0!</v>
      </c>
      <c r="H369" s="196">
        <f t="shared" si="95"/>
        <v>0</v>
      </c>
    </row>
    <row r="370" spans="1:8" hidden="1">
      <c r="A370" s="208">
        <v>2050602</v>
      </c>
      <c r="B370" s="209" t="s">
        <v>265</v>
      </c>
      <c r="C370" s="210"/>
      <c r="D370" s="208"/>
      <c r="E370" s="210"/>
      <c r="F370" s="52" t="e">
        <f t="shared" si="93"/>
        <v>#DIV/0!</v>
      </c>
      <c r="G370" s="52" t="e">
        <f t="shared" si="94"/>
        <v>#DIV/0!</v>
      </c>
      <c r="H370" s="196">
        <f t="shared" si="95"/>
        <v>0</v>
      </c>
    </row>
    <row r="371" spans="1:8" hidden="1">
      <c r="A371" s="208">
        <v>2050699</v>
      </c>
      <c r="B371" s="211" t="s">
        <v>266</v>
      </c>
      <c r="C371" s="210"/>
      <c r="D371" s="208"/>
      <c r="E371" s="210"/>
      <c r="F371" s="52" t="e">
        <f t="shared" si="93"/>
        <v>#DIV/0!</v>
      </c>
      <c r="G371" s="52" t="e">
        <f t="shared" si="94"/>
        <v>#DIV/0!</v>
      </c>
      <c r="H371" s="196">
        <f t="shared" si="95"/>
        <v>0</v>
      </c>
    </row>
    <row r="372" spans="1:8" hidden="1">
      <c r="A372" s="205">
        <v>20507</v>
      </c>
      <c r="B372" s="206" t="s">
        <v>267</v>
      </c>
      <c r="C372" s="207">
        <f>SUM(C373:C375)</f>
        <v>0</v>
      </c>
      <c r="D372" s="205">
        <f>SUM(D373:D375)</f>
        <v>0</v>
      </c>
      <c r="E372" s="207">
        <f>SUM(E373:E375)</f>
        <v>0</v>
      </c>
      <c r="F372" s="52" t="e">
        <f t="shared" si="93"/>
        <v>#DIV/0!</v>
      </c>
      <c r="G372" s="52" t="e">
        <f t="shared" si="94"/>
        <v>#DIV/0!</v>
      </c>
      <c r="H372" s="196">
        <f t="shared" si="95"/>
        <v>0</v>
      </c>
    </row>
    <row r="373" spans="1:8" hidden="1">
      <c r="A373" s="208">
        <v>2050701</v>
      </c>
      <c r="B373" s="209" t="s">
        <v>268</v>
      </c>
      <c r="C373" s="210"/>
      <c r="D373" s="208"/>
      <c r="E373" s="210"/>
      <c r="F373" s="52" t="e">
        <f t="shared" si="93"/>
        <v>#DIV/0!</v>
      </c>
      <c r="G373" s="52" t="e">
        <f t="shared" si="94"/>
        <v>#DIV/0!</v>
      </c>
      <c r="H373" s="196">
        <f t="shared" si="95"/>
        <v>0</v>
      </c>
    </row>
    <row r="374" spans="1:8" hidden="1">
      <c r="A374" s="208">
        <v>2050702</v>
      </c>
      <c r="B374" s="209" t="s">
        <v>269</v>
      </c>
      <c r="C374" s="210"/>
      <c r="D374" s="208"/>
      <c r="E374" s="210"/>
      <c r="F374" s="52" t="e">
        <f t="shared" si="93"/>
        <v>#DIV/0!</v>
      </c>
      <c r="G374" s="52" t="e">
        <f t="shared" si="94"/>
        <v>#DIV/0!</v>
      </c>
      <c r="H374" s="196">
        <f t="shared" si="95"/>
        <v>0</v>
      </c>
    </row>
    <row r="375" spans="1:8" hidden="1">
      <c r="A375" s="208">
        <v>2050799</v>
      </c>
      <c r="B375" s="209" t="s">
        <v>270</v>
      </c>
      <c r="C375" s="210"/>
      <c r="D375" s="208"/>
      <c r="E375" s="210"/>
      <c r="F375" s="52" t="e">
        <f t="shared" si="93"/>
        <v>#DIV/0!</v>
      </c>
      <c r="G375" s="52" t="e">
        <f t="shared" si="94"/>
        <v>#DIV/0!</v>
      </c>
      <c r="H375" s="196">
        <f t="shared" si="95"/>
        <v>0</v>
      </c>
    </row>
    <row r="376" spans="1:8" hidden="1">
      <c r="A376" s="205">
        <v>20508</v>
      </c>
      <c r="B376" s="206" t="s">
        <v>271</v>
      </c>
      <c r="C376" s="207">
        <f>SUM(C377:C381)</f>
        <v>0</v>
      </c>
      <c r="D376" s="205">
        <f t="shared" ref="D376" si="114">SUM(D377:D381)</f>
        <v>0</v>
      </c>
      <c r="E376" s="207">
        <f t="shared" ref="E376" si="115">SUM(E377:E381)</f>
        <v>0</v>
      </c>
      <c r="F376" s="52" t="e">
        <f t="shared" si="93"/>
        <v>#DIV/0!</v>
      </c>
      <c r="G376" s="52" t="e">
        <f t="shared" si="94"/>
        <v>#DIV/0!</v>
      </c>
      <c r="H376" s="196">
        <f t="shared" si="95"/>
        <v>0</v>
      </c>
    </row>
    <row r="377" spans="1:8" hidden="1">
      <c r="A377" s="208">
        <v>2050801</v>
      </c>
      <c r="B377" s="209" t="s">
        <v>272</v>
      </c>
      <c r="C377" s="210"/>
      <c r="D377" s="208"/>
      <c r="E377" s="210"/>
      <c r="F377" s="52" t="e">
        <f t="shared" si="93"/>
        <v>#DIV/0!</v>
      </c>
      <c r="G377" s="52" t="e">
        <f t="shared" si="94"/>
        <v>#DIV/0!</v>
      </c>
      <c r="H377" s="196">
        <f t="shared" si="95"/>
        <v>0</v>
      </c>
    </row>
    <row r="378" spans="1:8" hidden="1">
      <c r="A378" s="208">
        <v>2050802</v>
      </c>
      <c r="B378" s="209" t="s">
        <v>273</v>
      </c>
      <c r="C378" s="210"/>
      <c r="D378" s="208"/>
      <c r="E378" s="210"/>
      <c r="F378" s="52" t="e">
        <f t="shared" si="93"/>
        <v>#DIV/0!</v>
      </c>
      <c r="G378" s="52" t="e">
        <f t="shared" si="94"/>
        <v>#DIV/0!</v>
      </c>
      <c r="H378" s="196">
        <f t="shared" si="95"/>
        <v>0</v>
      </c>
    </row>
    <row r="379" spans="1:8" hidden="1">
      <c r="A379" s="208">
        <v>2050803</v>
      </c>
      <c r="B379" s="209" t="s">
        <v>274</v>
      </c>
      <c r="C379" s="210"/>
      <c r="D379" s="208"/>
      <c r="E379" s="210"/>
      <c r="F379" s="52" t="e">
        <f t="shared" si="93"/>
        <v>#DIV/0!</v>
      </c>
      <c r="G379" s="52" t="e">
        <f t="shared" si="94"/>
        <v>#DIV/0!</v>
      </c>
      <c r="H379" s="196">
        <f t="shared" si="95"/>
        <v>0</v>
      </c>
    </row>
    <row r="380" spans="1:8" hidden="1">
      <c r="A380" s="208">
        <v>2050804</v>
      </c>
      <c r="B380" s="209" t="s">
        <v>275</v>
      </c>
      <c r="C380" s="210"/>
      <c r="D380" s="208"/>
      <c r="E380" s="210"/>
      <c r="F380" s="52" t="e">
        <f t="shared" si="93"/>
        <v>#DIV/0!</v>
      </c>
      <c r="G380" s="52" t="e">
        <f t="shared" si="94"/>
        <v>#DIV/0!</v>
      </c>
      <c r="H380" s="196">
        <f t="shared" si="95"/>
        <v>0</v>
      </c>
    </row>
    <row r="381" spans="1:8" hidden="1">
      <c r="A381" s="208">
        <v>2050899</v>
      </c>
      <c r="B381" s="209" t="s">
        <v>276</v>
      </c>
      <c r="C381" s="210"/>
      <c r="D381" s="208"/>
      <c r="E381" s="210"/>
      <c r="F381" s="52" t="e">
        <f t="shared" si="93"/>
        <v>#DIV/0!</v>
      </c>
      <c r="G381" s="52" t="e">
        <f t="shared" si="94"/>
        <v>#DIV/0!</v>
      </c>
      <c r="H381" s="196">
        <f t="shared" si="95"/>
        <v>0</v>
      </c>
    </row>
    <row r="382" spans="1:8">
      <c r="A382" s="220">
        <v>20509</v>
      </c>
      <c r="B382" s="221" t="s">
        <v>277</v>
      </c>
      <c r="C382" s="222">
        <f>SUM(C383:C388)</f>
        <v>2170</v>
      </c>
      <c r="D382" s="220">
        <f t="shared" ref="D382" si="116">SUM(D383:D388)</f>
        <v>2345</v>
      </c>
      <c r="E382" s="222">
        <f t="shared" ref="E382" si="117">SUM(E383:E388)</f>
        <v>2380</v>
      </c>
      <c r="F382" s="52">
        <f t="shared" si="93"/>
        <v>1.0967741935483899</v>
      </c>
      <c r="G382" s="52">
        <f t="shared" si="94"/>
        <v>1.01492537313433</v>
      </c>
      <c r="H382" s="196">
        <f t="shared" si="95"/>
        <v>6895</v>
      </c>
    </row>
    <row r="383" spans="1:8" hidden="1">
      <c r="A383" s="208">
        <v>2050901</v>
      </c>
      <c r="B383" s="209" t="s">
        <v>278</v>
      </c>
      <c r="C383" s="210"/>
      <c r="D383" s="210"/>
      <c r="E383" s="210"/>
      <c r="F383" s="52" t="e">
        <f t="shared" si="93"/>
        <v>#DIV/0!</v>
      </c>
      <c r="G383" s="52" t="e">
        <f t="shared" si="94"/>
        <v>#DIV/0!</v>
      </c>
      <c r="H383" s="196">
        <f t="shared" si="95"/>
        <v>0</v>
      </c>
    </row>
    <row r="384" spans="1:8" hidden="1">
      <c r="A384" s="208">
        <v>2050902</v>
      </c>
      <c r="B384" s="209" t="s">
        <v>279</v>
      </c>
      <c r="C384" s="210"/>
      <c r="D384" s="210"/>
      <c r="E384" s="210"/>
      <c r="F384" s="52" t="e">
        <f t="shared" si="93"/>
        <v>#DIV/0!</v>
      </c>
      <c r="G384" s="52" t="e">
        <f t="shared" si="94"/>
        <v>#DIV/0!</v>
      </c>
      <c r="H384" s="196">
        <f t="shared" si="95"/>
        <v>0</v>
      </c>
    </row>
    <row r="385" spans="1:8" hidden="1">
      <c r="A385" s="208">
        <v>2050903</v>
      </c>
      <c r="B385" s="209" t="s">
        <v>280</v>
      </c>
      <c r="C385" s="210"/>
      <c r="D385" s="210"/>
      <c r="E385" s="210"/>
      <c r="F385" s="52" t="e">
        <f t="shared" si="93"/>
        <v>#DIV/0!</v>
      </c>
      <c r="G385" s="52" t="e">
        <f t="shared" si="94"/>
        <v>#DIV/0!</v>
      </c>
      <c r="H385" s="196">
        <f t="shared" si="95"/>
        <v>0</v>
      </c>
    </row>
    <row r="386" spans="1:8" hidden="1">
      <c r="A386" s="208">
        <v>2050904</v>
      </c>
      <c r="B386" s="211" t="s">
        <v>281</v>
      </c>
      <c r="C386" s="210"/>
      <c r="D386" s="210"/>
      <c r="E386" s="210"/>
      <c r="F386" s="52" t="e">
        <f t="shared" si="93"/>
        <v>#DIV/0!</v>
      </c>
      <c r="G386" s="52" t="e">
        <f t="shared" si="94"/>
        <v>#DIV/0!</v>
      </c>
      <c r="H386" s="196">
        <f t="shared" si="95"/>
        <v>0</v>
      </c>
    </row>
    <row r="387" spans="1:8" hidden="1">
      <c r="A387" s="208">
        <v>2050905</v>
      </c>
      <c r="B387" s="209" t="s">
        <v>282</v>
      </c>
      <c r="C387" s="210"/>
      <c r="D387" s="210"/>
      <c r="E387" s="210"/>
      <c r="F387" s="52" t="e">
        <f t="shared" si="93"/>
        <v>#DIV/0!</v>
      </c>
      <c r="G387" s="52" t="e">
        <f t="shared" si="94"/>
        <v>#DIV/0!</v>
      </c>
      <c r="H387" s="196">
        <f t="shared" si="95"/>
        <v>0</v>
      </c>
    </row>
    <row r="388" spans="1:8">
      <c r="A388" s="208">
        <v>2050999</v>
      </c>
      <c r="B388" s="209" t="s">
        <v>283</v>
      </c>
      <c r="C388" s="210">
        <v>2170</v>
      </c>
      <c r="D388" s="210">
        <v>2345</v>
      </c>
      <c r="E388" s="210">
        <v>2380</v>
      </c>
      <c r="F388" s="52">
        <f t="shared" si="93"/>
        <v>1.0967741935483899</v>
      </c>
      <c r="G388" s="52">
        <f t="shared" si="94"/>
        <v>1.01492537313433</v>
      </c>
      <c r="H388" s="196">
        <f t="shared" si="95"/>
        <v>6895</v>
      </c>
    </row>
    <row r="389" spans="1:8" hidden="1">
      <c r="A389" s="223">
        <v>2059999</v>
      </c>
      <c r="B389" s="224" t="s">
        <v>284</v>
      </c>
      <c r="C389" s="210"/>
      <c r="D389" s="210"/>
      <c r="E389" s="225"/>
      <c r="F389" s="52" t="e">
        <f t="shared" si="93"/>
        <v>#DIV/0!</v>
      </c>
      <c r="G389" s="52" t="e">
        <f t="shared" si="94"/>
        <v>#DIV/0!</v>
      </c>
      <c r="H389" s="196">
        <f t="shared" si="95"/>
        <v>0</v>
      </c>
    </row>
    <row r="390" spans="1:8">
      <c r="A390" s="202">
        <v>206</v>
      </c>
      <c r="B390" s="203" t="s">
        <v>285</v>
      </c>
      <c r="C390" s="204">
        <f>C391+C396+C405+C411+C416+C421+C426+C433+C437+C441</f>
        <v>2733</v>
      </c>
      <c r="D390" s="202">
        <f t="shared" ref="D390" si="118">D391+D396+D405+D411+D416+D421+D426+D433+D437+D441</f>
        <v>1796</v>
      </c>
      <c r="E390" s="204">
        <f t="shared" ref="E390" si="119">E391+E396+E405+E411+E416+E421+E426+E433+E437+E441</f>
        <v>2290</v>
      </c>
      <c r="F390" s="52">
        <f t="shared" ref="F390:F453" si="120">E390/C390</f>
        <v>0.83790706183680896</v>
      </c>
      <c r="G390" s="52">
        <f t="shared" ref="G390:G453" si="121">E390/D390</f>
        <v>1.27505567928731</v>
      </c>
      <c r="H390" s="196">
        <f t="shared" si="95"/>
        <v>6819</v>
      </c>
    </row>
    <row r="391" spans="1:8">
      <c r="A391" s="205">
        <v>20601</v>
      </c>
      <c r="B391" s="206" t="s">
        <v>286</v>
      </c>
      <c r="C391" s="207">
        <f>SUM(C392:C395)</f>
        <v>60</v>
      </c>
      <c r="D391" s="205">
        <f t="shared" ref="D391" si="122">SUM(D392:D395)</f>
        <v>6</v>
      </c>
      <c r="E391" s="207">
        <f t="shared" ref="E391" si="123">SUM(E392:E395)</f>
        <v>25</v>
      </c>
      <c r="F391" s="52">
        <f t="shared" si="120"/>
        <v>0.41666666666666702</v>
      </c>
      <c r="G391" s="52">
        <f t="shared" si="121"/>
        <v>4.1666666666666696</v>
      </c>
      <c r="H391" s="196">
        <f t="shared" si="95"/>
        <v>91</v>
      </c>
    </row>
    <row r="392" spans="1:8">
      <c r="A392" s="208">
        <v>2060101</v>
      </c>
      <c r="B392" s="209" t="s">
        <v>45</v>
      </c>
      <c r="C392" s="210"/>
      <c r="D392" s="210">
        <v>6</v>
      </c>
      <c r="E392" s="210">
        <v>25</v>
      </c>
      <c r="F392" s="52"/>
      <c r="G392" s="52">
        <f t="shared" si="121"/>
        <v>4.1666666666666696</v>
      </c>
      <c r="H392" s="196">
        <f t="shared" ref="H392:H455" si="124">C392+D392+E392</f>
        <v>31</v>
      </c>
    </row>
    <row r="393" spans="1:8" hidden="1">
      <c r="A393" s="208">
        <v>2060102</v>
      </c>
      <c r="B393" s="209" t="s">
        <v>46</v>
      </c>
      <c r="C393" s="210"/>
      <c r="D393" s="210"/>
      <c r="E393" s="210"/>
      <c r="F393" s="52" t="e">
        <f t="shared" si="120"/>
        <v>#DIV/0!</v>
      </c>
      <c r="G393" s="52" t="e">
        <f t="shared" si="121"/>
        <v>#DIV/0!</v>
      </c>
      <c r="H393" s="196">
        <f t="shared" si="124"/>
        <v>0</v>
      </c>
    </row>
    <row r="394" spans="1:8" hidden="1">
      <c r="A394" s="208">
        <v>2060103</v>
      </c>
      <c r="B394" s="209" t="s">
        <v>47</v>
      </c>
      <c r="C394" s="210"/>
      <c r="D394" s="210"/>
      <c r="E394" s="210"/>
      <c r="F394" s="52" t="e">
        <f t="shared" si="120"/>
        <v>#DIV/0!</v>
      </c>
      <c r="G394" s="52" t="e">
        <f t="shared" si="121"/>
        <v>#DIV/0!</v>
      </c>
      <c r="H394" s="196">
        <f t="shared" si="124"/>
        <v>0</v>
      </c>
    </row>
    <row r="395" spans="1:8">
      <c r="A395" s="208">
        <v>2060199</v>
      </c>
      <c r="B395" s="209" t="s">
        <v>287</v>
      </c>
      <c r="C395" s="210">
        <v>60</v>
      </c>
      <c r="D395" s="210"/>
      <c r="E395" s="210"/>
      <c r="F395" s="52">
        <f t="shared" si="120"/>
        <v>0</v>
      </c>
      <c r="G395" s="52"/>
      <c r="H395" s="196">
        <f t="shared" si="124"/>
        <v>60</v>
      </c>
    </row>
    <row r="396" spans="1:8" hidden="1">
      <c r="A396" s="205">
        <v>20602</v>
      </c>
      <c r="B396" s="206" t="s">
        <v>288</v>
      </c>
      <c r="C396" s="207">
        <f>SUM(C397:C404)</f>
        <v>0</v>
      </c>
      <c r="D396" s="205">
        <f t="shared" ref="D396" si="125">SUM(D397:D404)</f>
        <v>0</v>
      </c>
      <c r="E396" s="207">
        <f t="shared" ref="E396" si="126">SUM(E397:E404)</f>
        <v>0</v>
      </c>
      <c r="F396" s="52" t="e">
        <f t="shared" si="120"/>
        <v>#DIV/0!</v>
      </c>
      <c r="G396" s="52" t="e">
        <f t="shared" si="121"/>
        <v>#DIV/0!</v>
      </c>
      <c r="H396" s="196">
        <f t="shared" si="124"/>
        <v>0</v>
      </c>
    </row>
    <row r="397" spans="1:8" hidden="1">
      <c r="A397" s="208">
        <v>2060201</v>
      </c>
      <c r="B397" s="209" t="s">
        <v>289</v>
      </c>
      <c r="C397" s="210"/>
      <c r="D397" s="208"/>
      <c r="E397" s="210"/>
      <c r="F397" s="52" t="e">
        <f t="shared" si="120"/>
        <v>#DIV/0!</v>
      </c>
      <c r="G397" s="52" t="e">
        <f t="shared" si="121"/>
        <v>#DIV/0!</v>
      </c>
      <c r="H397" s="196">
        <f t="shared" si="124"/>
        <v>0</v>
      </c>
    </row>
    <row r="398" spans="1:8" hidden="1">
      <c r="A398" s="208">
        <v>2060203</v>
      </c>
      <c r="B398" s="211" t="s">
        <v>290</v>
      </c>
      <c r="C398" s="210"/>
      <c r="D398" s="208"/>
      <c r="E398" s="210"/>
      <c r="F398" s="52" t="e">
        <f t="shared" si="120"/>
        <v>#DIV/0!</v>
      </c>
      <c r="G398" s="52" t="e">
        <f t="shared" si="121"/>
        <v>#DIV/0!</v>
      </c>
      <c r="H398" s="196">
        <f t="shared" si="124"/>
        <v>0</v>
      </c>
    </row>
    <row r="399" spans="1:8" hidden="1">
      <c r="A399" s="208">
        <v>2060204</v>
      </c>
      <c r="B399" s="209" t="s">
        <v>291</v>
      </c>
      <c r="C399" s="210"/>
      <c r="D399" s="208"/>
      <c r="E399" s="210"/>
      <c r="F399" s="52" t="e">
        <f t="shared" si="120"/>
        <v>#DIV/0!</v>
      </c>
      <c r="G399" s="52" t="e">
        <f t="shared" si="121"/>
        <v>#DIV/0!</v>
      </c>
      <c r="H399" s="196">
        <f t="shared" si="124"/>
        <v>0</v>
      </c>
    </row>
    <row r="400" spans="1:8" hidden="1">
      <c r="A400" s="208">
        <v>2060205</v>
      </c>
      <c r="B400" s="209" t="s">
        <v>292</v>
      </c>
      <c r="C400" s="210"/>
      <c r="D400" s="208"/>
      <c r="E400" s="210"/>
      <c r="F400" s="52" t="e">
        <f t="shared" si="120"/>
        <v>#DIV/0!</v>
      </c>
      <c r="G400" s="52" t="e">
        <f t="shared" si="121"/>
        <v>#DIV/0!</v>
      </c>
      <c r="H400" s="196">
        <f t="shared" si="124"/>
        <v>0</v>
      </c>
    </row>
    <row r="401" spans="1:8" hidden="1">
      <c r="A401" s="208">
        <v>2060206</v>
      </c>
      <c r="B401" s="209" t="s">
        <v>293</v>
      </c>
      <c r="C401" s="210"/>
      <c r="D401" s="208"/>
      <c r="E401" s="210"/>
      <c r="F401" s="52" t="e">
        <f t="shared" si="120"/>
        <v>#DIV/0!</v>
      </c>
      <c r="G401" s="52" t="e">
        <f t="shared" si="121"/>
        <v>#DIV/0!</v>
      </c>
      <c r="H401" s="196">
        <f t="shared" si="124"/>
        <v>0</v>
      </c>
    </row>
    <row r="402" spans="1:8" hidden="1">
      <c r="A402" s="208">
        <v>2060207</v>
      </c>
      <c r="B402" s="209" t="s">
        <v>294</v>
      </c>
      <c r="C402" s="210"/>
      <c r="D402" s="208"/>
      <c r="E402" s="210"/>
      <c r="F402" s="52" t="e">
        <f t="shared" si="120"/>
        <v>#DIV/0!</v>
      </c>
      <c r="G402" s="52" t="e">
        <f t="shared" si="121"/>
        <v>#DIV/0!</v>
      </c>
      <c r="H402" s="196">
        <f t="shared" si="124"/>
        <v>0</v>
      </c>
    </row>
    <row r="403" spans="1:8" hidden="1">
      <c r="A403" s="208">
        <v>2060208</v>
      </c>
      <c r="B403" s="209" t="s">
        <v>295</v>
      </c>
      <c r="C403" s="210"/>
      <c r="D403" s="208"/>
      <c r="E403" s="210"/>
      <c r="F403" s="52" t="e">
        <f t="shared" si="120"/>
        <v>#DIV/0!</v>
      </c>
      <c r="G403" s="52" t="e">
        <f t="shared" si="121"/>
        <v>#DIV/0!</v>
      </c>
      <c r="H403" s="196">
        <f t="shared" si="124"/>
        <v>0</v>
      </c>
    </row>
    <row r="404" spans="1:8" hidden="1">
      <c r="A404" s="208">
        <v>2060299</v>
      </c>
      <c r="B404" s="209" t="s">
        <v>296</v>
      </c>
      <c r="C404" s="210"/>
      <c r="D404" s="208"/>
      <c r="E404" s="210"/>
      <c r="F404" s="52" t="e">
        <f t="shared" si="120"/>
        <v>#DIV/0!</v>
      </c>
      <c r="G404" s="52" t="e">
        <f t="shared" si="121"/>
        <v>#DIV/0!</v>
      </c>
      <c r="H404" s="196">
        <f t="shared" si="124"/>
        <v>0</v>
      </c>
    </row>
    <row r="405" spans="1:8">
      <c r="A405" s="205">
        <v>20603</v>
      </c>
      <c r="B405" s="206" t="s">
        <v>297</v>
      </c>
      <c r="C405" s="207">
        <f>SUM(C406:C410)</f>
        <v>0</v>
      </c>
      <c r="D405" s="205">
        <f t="shared" ref="D405" si="127">SUM(D406:D410)</f>
        <v>80</v>
      </c>
      <c r="E405" s="207">
        <f t="shared" ref="E405" si="128">SUM(E406:E410)</f>
        <v>0</v>
      </c>
      <c r="F405" s="52"/>
      <c r="G405" s="52">
        <f t="shared" si="121"/>
        <v>0</v>
      </c>
      <c r="H405" s="196">
        <f t="shared" si="124"/>
        <v>80</v>
      </c>
    </row>
    <row r="406" spans="1:8" hidden="1">
      <c r="A406" s="208">
        <v>2060301</v>
      </c>
      <c r="B406" s="209" t="s">
        <v>289</v>
      </c>
      <c r="C406" s="210"/>
      <c r="D406" s="210"/>
      <c r="E406" s="210"/>
      <c r="F406" s="52" t="e">
        <f t="shared" si="120"/>
        <v>#DIV/0!</v>
      </c>
      <c r="G406" s="52" t="e">
        <f t="shared" si="121"/>
        <v>#DIV/0!</v>
      </c>
      <c r="H406" s="196">
        <f t="shared" si="124"/>
        <v>0</v>
      </c>
    </row>
    <row r="407" spans="1:8" hidden="1">
      <c r="A407" s="208">
        <v>2060302</v>
      </c>
      <c r="B407" s="209" t="s">
        <v>298</v>
      </c>
      <c r="C407" s="210"/>
      <c r="D407" s="210"/>
      <c r="E407" s="210"/>
      <c r="F407" s="52" t="e">
        <f t="shared" si="120"/>
        <v>#DIV/0!</v>
      </c>
      <c r="G407" s="52" t="e">
        <f t="shared" si="121"/>
        <v>#DIV/0!</v>
      </c>
      <c r="H407" s="196">
        <f t="shared" si="124"/>
        <v>0</v>
      </c>
    </row>
    <row r="408" spans="1:8" hidden="1">
      <c r="A408" s="208">
        <v>2060303</v>
      </c>
      <c r="B408" s="209" t="s">
        <v>299</v>
      </c>
      <c r="C408" s="210"/>
      <c r="D408" s="210"/>
      <c r="E408" s="210"/>
      <c r="F408" s="52" t="e">
        <f t="shared" si="120"/>
        <v>#DIV/0!</v>
      </c>
      <c r="G408" s="52" t="e">
        <f t="shared" si="121"/>
        <v>#DIV/0!</v>
      </c>
      <c r="H408" s="196">
        <f t="shared" si="124"/>
        <v>0</v>
      </c>
    </row>
    <row r="409" spans="1:8" hidden="1">
      <c r="A409" s="208">
        <v>2060304</v>
      </c>
      <c r="B409" s="209" t="s">
        <v>300</v>
      </c>
      <c r="C409" s="210"/>
      <c r="D409" s="210"/>
      <c r="E409" s="210"/>
      <c r="F409" s="52" t="e">
        <f t="shared" si="120"/>
        <v>#DIV/0!</v>
      </c>
      <c r="G409" s="52" t="e">
        <f t="shared" si="121"/>
        <v>#DIV/0!</v>
      </c>
      <c r="H409" s="196">
        <f t="shared" si="124"/>
        <v>0</v>
      </c>
    </row>
    <row r="410" spans="1:8">
      <c r="A410" s="208">
        <v>2060399</v>
      </c>
      <c r="B410" s="209" t="s">
        <v>301</v>
      </c>
      <c r="C410" s="210"/>
      <c r="D410" s="210">
        <v>80</v>
      </c>
      <c r="E410" s="210"/>
      <c r="F410" s="52"/>
      <c r="G410" s="52">
        <f t="shared" si="121"/>
        <v>0</v>
      </c>
      <c r="H410" s="196">
        <f t="shared" si="124"/>
        <v>80</v>
      </c>
    </row>
    <row r="411" spans="1:8">
      <c r="A411" s="205">
        <v>20604</v>
      </c>
      <c r="B411" s="206" t="s">
        <v>302</v>
      </c>
      <c r="C411" s="207">
        <f>SUM(C412:C415)</f>
        <v>673</v>
      </c>
      <c r="D411" s="205">
        <f t="shared" ref="D411" si="129">SUM(D412:D415)</f>
        <v>1129</v>
      </c>
      <c r="E411" s="207">
        <f t="shared" ref="E411" si="130">SUM(E412:E415)</f>
        <v>2175</v>
      </c>
      <c r="F411" s="52">
        <f t="shared" si="120"/>
        <v>3.2317979197622599</v>
      </c>
      <c r="G411" s="52">
        <f t="shared" si="121"/>
        <v>1.9264836138175401</v>
      </c>
      <c r="H411" s="196">
        <f t="shared" si="124"/>
        <v>3977</v>
      </c>
    </row>
    <row r="412" spans="1:8" hidden="1">
      <c r="A412" s="208">
        <v>2060401</v>
      </c>
      <c r="B412" s="211" t="s">
        <v>289</v>
      </c>
      <c r="C412" s="210"/>
      <c r="D412" s="210"/>
      <c r="E412" s="210"/>
      <c r="F412" s="52" t="e">
        <f t="shared" si="120"/>
        <v>#DIV/0!</v>
      </c>
      <c r="G412" s="52" t="e">
        <f t="shared" si="121"/>
        <v>#DIV/0!</v>
      </c>
      <c r="H412" s="196">
        <f t="shared" si="124"/>
        <v>0</v>
      </c>
    </row>
    <row r="413" spans="1:8">
      <c r="A413" s="208">
        <v>2060404</v>
      </c>
      <c r="B413" s="209" t="s">
        <v>303</v>
      </c>
      <c r="C413" s="210">
        <v>430</v>
      </c>
      <c r="D413" s="210">
        <v>465</v>
      </c>
      <c r="E413" s="210"/>
      <c r="F413" s="52">
        <f t="shared" si="120"/>
        <v>0</v>
      </c>
      <c r="G413" s="52">
        <f t="shared" si="121"/>
        <v>0</v>
      </c>
      <c r="H413" s="196">
        <f t="shared" si="124"/>
        <v>895</v>
      </c>
    </row>
    <row r="414" spans="1:8" hidden="1">
      <c r="A414" s="208">
        <v>2060405</v>
      </c>
      <c r="B414" s="209" t="s">
        <v>304</v>
      </c>
      <c r="C414" s="210"/>
      <c r="D414" s="210"/>
      <c r="E414" s="210"/>
      <c r="F414" s="52" t="e">
        <f t="shared" si="120"/>
        <v>#DIV/0!</v>
      </c>
      <c r="G414" s="52" t="e">
        <f t="shared" si="121"/>
        <v>#DIV/0!</v>
      </c>
      <c r="H414" s="196">
        <f t="shared" si="124"/>
        <v>0</v>
      </c>
    </row>
    <row r="415" spans="1:8">
      <c r="A415" s="208">
        <v>2060499</v>
      </c>
      <c r="B415" s="209" t="s">
        <v>305</v>
      </c>
      <c r="C415" s="210">
        <v>243</v>
      </c>
      <c r="D415" s="210">
        <v>664</v>
      </c>
      <c r="E415" s="210">
        <f>2020+155</f>
        <v>2175</v>
      </c>
      <c r="F415" s="52">
        <f t="shared" si="120"/>
        <v>8.9506172839506206</v>
      </c>
      <c r="G415" s="52">
        <f t="shared" si="121"/>
        <v>3.2756024096385499</v>
      </c>
      <c r="H415" s="196">
        <f t="shared" si="124"/>
        <v>3082</v>
      </c>
    </row>
    <row r="416" spans="1:8" hidden="1">
      <c r="A416" s="205">
        <v>20605</v>
      </c>
      <c r="B416" s="206" t="s">
        <v>306</v>
      </c>
      <c r="C416" s="207">
        <f>SUM(C417:C420)</f>
        <v>0</v>
      </c>
      <c r="D416" s="205">
        <f t="shared" ref="D416" si="131">SUM(D417:D420)</f>
        <v>0</v>
      </c>
      <c r="E416" s="207">
        <f t="shared" ref="E416" si="132">SUM(E417:E420)</f>
        <v>0</v>
      </c>
      <c r="F416" s="52" t="e">
        <f t="shared" si="120"/>
        <v>#DIV/0!</v>
      </c>
      <c r="G416" s="52" t="e">
        <f t="shared" si="121"/>
        <v>#DIV/0!</v>
      </c>
      <c r="H416" s="196">
        <f t="shared" si="124"/>
        <v>0</v>
      </c>
    </row>
    <row r="417" spans="1:8" hidden="1">
      <c r="A417" s="208">
        <v>2060501</v>
      </c>
      <c r="B417" s="209" t="s">
        <v>289</v>
      </c>
      <c r="C417" s="210"/>
      <c r="D417" s="208"/>
      <c r="E417" s="210"/>
      <c r="F417" s="52" t="e">
        <f t="shared" si="120"/>
        <v>#DIV/0!</v>
      </c>
      <c r="G417" s="52" t="e">
        <f t="shared" si="121"/>
        <v>#DIV/0!</v>
      </c>
      <c r="H417" s="196">
        <f t="shared" si="124"/>
        <v>0</v>
      </c>
    </row>
    <row r="418" spans="1:8" hidden="1">
      <c r="A418" s="208">
        <v>2060502</v>
      </c>
      <c r="B418" s="209" t="s">
        <v>307</v>
      </c>
      <c r="C418" s="210"/>
      <c r="D418" s="208"/>
      <c r="E418" s="210"/>
      <c r="F418" s="52" t="e">
        <f t="shared" si="120"/>
        <v>#DIV/0!</v>
      </c>
      <c r="G418" s="52" t="e">
        <f t="shared" si="121"/>
        <v>#DIV/0!</v>
      </c>
      <c r="H418" s="196">
        <f t="shared" si="124"/>
        <v>0</v>
      </c>
    </row>
    <row r="419" spans="1:8" hidden="1">
      <c r="A419" s="208">
        <v>2060503</v>
      </c>
      <c r="B419" s="209" t="s">
        <v>308</v>
      </c>
      <c r="C419" s="210"/>
      <c r="D419" s="208"/>
      <c r="E419" s="210"/>
      <c r="F419" s="52" t="e">
        <f t="shared" si="120"/>
        <v>#DIV/0!</v>
      </c>
      <c r="G419" s="52" t="e">
        <f t="shared" si="121"/>
        <v>#DIV/0!</v>
      </c>
      <c r="H419" s="196">
        <f t="shared" si="124"/>
        <v>0</v>
      </c>
    </row>
    <row r="420" spans="1:8" hidden="1">
      <c r="A420" s="208">
        <v>2060599</v>
      </c>
      <c r="B420" s="209" t="s">
        <v>309</v>
      </c>
      <c r="C420" s="210"/>
      <c r="D420" s="208"/>
      <c r="E420" s="210"/>
      <c r="F420" s="52" t="e">
        <f t="shared" si="120"/>
        <v>#DIV/0!</v>
      </c>
      <c r="G420" s="52" t="e">
        <f t="shared" si="121"/>
        <v>#DIV/0!</v>
      </c>
      <c r="H420" s="196">
        <f t="shared" si="124"/>
        <v>0</v>
      </c>
    </row>
    <row r="421" spans="1:8" hidden="1">
      <c r="A421" s="205">
        <v>20606</v>
      </c>
      <c r="B421" s="206" t="s">
        <v>310</v>
      </c>
      <c r="C421" s="207">
        <f>SUM(C422:C425)</f>
        <v>0</v>
      </c>
      <c r="D421" s="205">
        <f t="shared" ref="D421" si="133">SUM(D422:D425)</f>
        <v>0</v>
      </c>
      <c r="E421" s="207">
        <f t="shared" ref="E421" si="134">SUM(E422:E425)</f>
        <v>0</v>
      </c>
      <c r="F421" s="52" t="e">
        <f t="shared" si="120"/>
        <v>#DIV/0!</v>
      </c>
      <c r="G421" s="52" t="e">
        <f t="shared" si="121"/>
        <v>#DIV/0!</v>
      </c>
      <c r="H421" s="196">
        <f t="shared" si="124"/>
        <v>0</v>
      </c>
    </row>
    <row r="422" spans="1:8" hidden="1">
      <c r="A422" s="208">
        <v>2060601</v>
      </c>
      <c r="B422" s="209" t="s">
        <v>311</v>
      </c>
      <c r="C422" s="210"/>
      <c r="D422" s="208"/>
      <c r="E422" s="210"/>
      <c r="F422" s="52" t="e">
        <f t="shared" si="120"/>
        <v>#DIV/0!</v>
      </c>
      <c r="G422" s="52" t="e">
        <f t="shared" si="121"/>
        <v>#DIV/0!</v>
      </c>
      <c r="H422" s="196">
        <f t="shared" si="124"/>
        <v>0</v>
      </c>
    </row>
    <row r="423" spans="1:8" hidden="1">
      <c r="A423" s="208">
        <v>2060602</v>
      </c>
      <c r="B423" s="209" t="s">
        <v>312</v>
      </c>
      <c r="C423" s="210"/>
      <c r="D423" s="208"/>
      <c r="E423" s="210"/>
      <c r="F423" s="52" t="e">
        <f t="shared" si="120"/>
        <v>#DIV/0!</v>
      </c>
      <c r="G423" s="52" t="e">
        <f t="shared" si="121"/>
        <v>#DIV/0!</v>
      </c>
      <c r="H423" s="196">
        <f t="shared" si="124"/>
        <v>0</v>
      </c>
    </row>
    <row r="424" spans="1:8" hidden="1">
      <c r="A424" s="208">
        <v>2060603</v>
      </c>
      <c r="B424" s="209" t="s">
        <v>313</v>
      </c>
      <c r="C424" s="210"/>
      <c r="D424" s="208"/>
      <c r="E424" s="210"/>
      <c r="F424" s="52" t="e">
        <f t="shared" si="120"/>
        <v>#DIV/0!</v>
      </c>
      <c r="G424" s="52" t="e">
        <f t="shared" si="121"/>
        <v>#DIV/0!</v>
      </c>
      <c r="H424" s="196">
        <f t="shared" si="124"/>
        <v>0</v>
      </c>
    </row>
    <row r="425" spans="1:8" hidden="1">
      <c r="A425" s="208">
        <v>2060699</v>
      </c>
      <c r="B425" s="209" t="s">
        <v>314</v>
      </c>
      <c r="C425" s="210"/>
      <c r="D425" s="208"/>
      <c r="E425" s="210"/>
      <c r="F425" s="52" t="e">
        <f t="shared" si="120"/>
        <v>#DIV/0!</v>
      </c>
      <c r="G425" s="52" t="e">
        <f t="shared" si="121"/>
        <v>#DIV/0!</v>
      </c>
      <c r="H425" s="196">
        <f t="shared" si="124"/>
        <v>0</v>
      </c>
    </row>
    <row r="426" spans="1:8" hidden="1">
      <c r="A426" s="205">
        <v>20607</v>
      </c>
      <c r="B426" s="206" t="s">
        <v>315</v>
      </c>
      <c r="C426" s="207">
        <f>SUM(C427:C432)</f>
        <v>0</v>
      </c>
      <c r="D426" s="205">
        <f t="shared" ref="D426" si="135">SUM(D427:D432)</f>
        <v>0</v>
      </c>
      <c r="E426" s="207">
        <f t="shared" ref="E426" si="136">SUM(E427:E432)</f>
        <v>0</v>
      </c>
      <c r="F426" s="52" t="e">
        <f t="shared" si="120"/>
        <v>#DIV/0!</v>
      </c>
      <c r="G426" s="52" t="e">
        <f t="shared" si="121"/>
        <v>#DIV/0!</v>
      </c>
      <c r="H426" s="196">
        <f t="shared" si="124"/>
        <v>0</v>
      </c>
    </row>
    <row r="427" spans="1:8" hidden="1">
      <c r="A427" s="208">
        <v>2060701</v>
      </c>
      <c r="B427" s="209" t="s">
        <v>289</v>
      </c>
      <c r="C427" s="210"/>
      <c r="D427" s="208"/>
      <c r="E427" s="210"/>
      <c r="F427" s="52" t="e">
        <f t="shared" si="120"/>
        <v>#DIV/0!</v>
      </c>
      <c r="G427" s="52" t="e">
        <f t="shared" si="121"/>
        <v>#DIV/0!</v>
      </c>
      <c r="H427" s="196">
        <f t="shared" si="124"/>
        <v>0</v>
      </c>
    </row>
    <row r="428" spans="1:8" hidden="1">
      <c r="A428" s="208">
        <v>2060702</v>
      </c>
      <c r="B428" s="209" t="s">
        <v>316</v>
      </c>
      <c r="C428" s="210"/>
      <c r="D428" s="208"/>
      <c r="E428" s="210"/>
      <c r="F428" s="52" t="e">
        <f t="shared" si="120"/>
        <v>#DIV/0!</v>
      </c>
      <c r="G428" s="52" t="e">
        <f t="shared" si="121"/>
        <v>#DIV/0!</v>
      </c>
      <c r="H428" s="196">
        <f t="shared" si="124"/>
        <v>0</v>
      </c>
    </row>
    <row r="429" spans="1:8" hidden="1">
      <c r="A429" s="208">
        <v>2060703</v>
      </c>
      <c r="B429" s="209" t="s">
        <v>317</v>
      </c>
      <c r="C429" s="210"/>
      <c r="D429" s="208"/>
      <c r="E429" s="210"/>
      <c r="F429" s="52" t="e">
        <f t="shared" si="120"/>
        <v>#DIV/0!</v>
      </c>
      <c r="G429" s="52" t="e">
        <f t="shared" si="121"/>
        <v>#DIV/0!</v>
      </c>
      <c r="H429" s="196">
        <f t="shared" si="124"/>
        <v>0</v>
      </c>
    </row>
    <row r="430" spans="1:8" hidden="1">
      <c r="A430" s="208">
        <v>2060704</v>
      </c>
      <c r="B430" s="209" t="s">
        <v>318</v>
      </c>
      <c r="C430" s="210"/>
      <c r="D430" s="208"/>
      <c r="E430" s="210"/>
      <c r="F430" s="52" t="e">
        <f t="shared" si="120"/>
        <v>#DIV/0!</v>
      </c>
      <c r="G430" s="52" t="e">
        <f t="shared" si="121"/>
        <v>#DIV/0!</v>
      </c>
      <c r="H430" s="196">
        <f t="shared" si="124"/>
        <v>0</v>
      </c>
    </row>
    <row r="431" spans="1:8" hidden="1">
      <c r="A431" s="208">
        <v>2060705</v>
      </c>
      <c r="B431" s="209" t="s">
        <v>319</v>
      </c>
      <c r="C431" s="210"/>
      <c r="D431" s="208"/>
      <c r="E431" s="210"/>
      <c r="F431" s="52" t="e">
        <f t="shared" si="120"/>
        <v>#DIV/0!</v>
      </c>
      <c r="G431" s="52" t="e">
        <f t="shared" si="121"/>
        <v>#DIV/0!</v>
      </c>
      <c r="H431" s="196">
        <f t="shared" si="124"/>
        <v>0</v>
      </c>
    </row>
    <row r="432" spans="1:8" hidden="1">
      <c r="A432" s="208">
        <v>2060799</v>
      </c>
      <c r="B432" s="209" t="s">
        <v>320</v>
      </c>
      <c r="C432" s="210"/>
      <c r="D432" s="208"/>
      <c r="E432" s="210"/>
      <c r="F432" s="52" t="e">
        <f t="shared" si="120"/>
        <v>#DIV/0!</v>
      </c>
      <c r="G432" s="52" t="e">
        <f t="shared" si="121"/>
        <v>#DIV/0!</v>
      </c>
      <c r="H432" s="196">
        <f t="shared" si="124"/>
        <v>0</v>
      </c>
    </row>
    <row r="433" spans="1:8" hidden="1">
      <c r="A433" s="205">
        <v>20608</v>
      </c>
      <c r="B433" s="206" t="s">
        <v>321</v>
      </c>
      <c r="C433" s="207">
        <f>SUM(C434:C436)</f>
        <v>0</v>
      </c>
      <c r="D433" s="205">
        <f t="shared" ref="D433" si="137">SUM(D434:D436)</f>
        <v>0</v>
      </c>
      <c r="E433" s="207">
        <f t="shared" ref="E433" si="138">SUM(E434:E436)</f>
        <v>0</v>
      </c>
      <c r="F433" s="52" t="e">
        <f t="shared" si="120"/>
        <v>#DIV/0!</v>
      </c>
      <c r="G433" s="52" t="e">
        <f t="shared" si="121"/>
        <v>#DIV/0!</v>
      </c>
      <c r="H433" s="196">
        <f t="shared" si="124"/>
        <v>0</v>
      </c>
    </row>
    <row r="434" spans="1:8" hidden="1">
      <c r="A434" s="208">
        <v>2060801</v>
      </c>
      <c r="B434" s="209" t="s">
        <v>322</v>
      </c>
      <c r="C434" s="210"/>
      <c r="D434" s="208"/>
      <c r="E434" s="210"/>
      <c r="F434" s="52" t="e">
        <f t="shared" si="120"/>
        <v>#DIV/0!</v>
      </c>
      <c r="G434" s="52" t="e">
        <f t="shared" si="121"/>
        <v>#DIV/0!</v>
      </c>
      <c r="H434" s="196">
        <f t="shared" si="124"/>
        <v>0</v>
      </c>
    </row>
    <row r="435" spans="1:8" hidden="1">
      <c r="A435" s="208">
        <v>2060802</v>
      </c>
      <c r="B435" s="209" t="s">
        <v>323</v>
      </c>
      <c r="C435" s="210"/>
      <c r="D435" s="208"/>
      <c r="E435" s="210"/>
      <c r="F435" s="52" t="e">
        <f t="shared" si="120"/>
        <v>#DIV/0!</v>
      </c>
      <c r="G435" s="52" t="e">
        <f t="shared" si="121"/>
        <v>#DIV/0!</v>
      </c>
      <c r="H435" s="196">
        <f t="shared" si="124"/>
        <v>0</v>
      </c>
    </row>
    <row r="436" spans="1:8" hidden="1">
      <c r="A436" s="208">
        <v>2060899</v>
      </c>
      <c r="B436" s="209" t="s">
        <v>324</v>
      </c>
      <c r="C436" s="210"/>
      <c r="D436" s="208"/>
      <c r="E436" s="210"/>
      <c r="F436" s="52" t="e">
        <f t="shared" si="120"/>
        <v>#DIV/0!</v>
      </c>
      <c r="G436" s="52" t="e">
        <f t="shared" si="121"/>
        <v>#DIV/0!</v>
      </c>
      <c r="H436" s="196">
        <f t="shared" si="124"/>
        <v>0</v>
      </c>
    </row>
    <row r="437" spans="1:8">
      <c r="A437" s="205">
        <v>20609</v>
      </c>
      <c r="B437" s="215" t="s">
        <v>325</v>
      </c>
      <c r="C437" s="207">
        <f>SUM(C438:C440)</f>
        <v>0</v>
      </c>
      <c r="D437" s="205">
        <f t="shared" ref="D437" si="139">SUM(D438:D440)</f>
        <v>581</v>
      </c>
      <c r="E437" s="207">
        <f t="shared" ref="E437" si="140">SUM(E438:E440)</f>
        <v>0</v>
      </c>
      <c r="F437" s="52"/>
      <c r="G437" s="52">
        <f t="shared" si="121"/>
        <v>0</v>
      </c>
      <c r="H437" s="196">
        <f t="shared" si="124"/>
        <v>581</v>
      </c>
    </row>
    <row r="438" spans="1:8">
      <c r="A438" s="208">
        <v>2060901</v>
      </c>
      <c r="B438" s="209" t="s">
        <v>326</v>
      </c>
      <c r="C438" s="210"/>
      <c r="D438" s="210">
        <v>581</v>
      </c>
      <c r="E438" s="210"/>
      <c r="F438" s="52"/>
      <c r="G438" s="52">
        <f t="shared" si="121"/>
        <v>0</v>
      </c>
      <c r="H438" s="196">
        <f t="shared" si="124"/>
        <v>581</v>
      </c>
    </row>
    <row r="439" spans="1:8" hidden="1">
      <c r="A439" s="208">
        <v>2060902</v>
      </c>
      <c r="B439" s="209" t="s">
        <v>327</v>
      </c>
      <c r="C439" s="210"/>
      <c r="D439" s="210"/>
      <c r="E439" s="210"/>
      <c r="F439" s="52" t="e">
        <f t="shared" si="120"/>
        <v>#DIV/0!</v>
      </c>
      <c r="G439" s="52" t="e">
        <f t="shared" si="121"/>
        <v>#DIV/0!</v>
      </c>
      <c r="H439" s="196">
        <f t="shared" si="124"/>
        <v>0</v>
      </c>
    </row>
    <row r="440" spans="1:8" hidden="1">
      <c r="A440" s="208">
        <v>2060999</v>
      </c>
      <c r="B440" s="209" t="s">
        <v>328</v>
      </c>
      <c r="C440" s="210"/>
      <c r="D440" s="210"/>
      <c r="E440" s="210"/>
      <c r="F440" s="52" t="e">
        <f t="shared" si="120"/>
        <v>#DIV/0!</v>
      </c>
      <c r="G440" s="52" t="e">
        <f t="shared" si="121"/>
        <v>#DIV/0!</v>
      </c>
      <c r="H440" s="196">
        <f t="shared" si="124"/>
        <v>0</v>
      </c>
    </row>
    <row r="441" spans="1:8">
      <c r="A441" s="205">
        <v>20699</v>
      </c>
      <c r="B441" s="206" t="s">
        <v>329</v>
      </c>
      <c r="C441" s="207">
        <f>SUM(C442:C445)</f>
        <v>2000</v>
      </c>
      <c r="D441" s="205">
        <f t="shared" ref="D441" si="141">SUM(D442:D445)</f>
        <v>0</v>
      </c>
      <c r="E441" s="207">
        <f t="shared" ref="E441" si="142">SUM(E442:E445)</f>
        <v>90</v>
      </c>
      <c r="F441" s="52">
        <f t="shared" si="120"/>
        <v>4.4999999999999998E-2</v>
      </c>
      <c r="G441" s="52"/>
      <c r="H441" s="196">
        <f t="shared" si="124"/>
        <v>2090</v>
      </c>
    </row>
    <row r="442" spans="1:8">
      <c r="A442" s="208">
        <v>2069901</v>
      </c>
      <c r="B442" s="209" t="s">
        <v>330</v>
      </c>
      <c r="C442" s="210"/>
      <c r="D442" s="208"/>
      <c r="E442" s="210">
        <f>90</f>
        <v>90</v>
      </c>
      <c r="F442" s="52"/>
      <c r="G442" s="52"/>
      <c r="H442" s="196">
        <f t="shared" si="124"/>
        <v>90</v>
      </c>
    </row>
    <row r="443" spans="1:8" hidden="1">
      <c r="A443" s="208">
        <v>2069902</v>
      </c>
      <c r="B443" s="209" t="s">
        <v>331</v>
      </c>
      <c r="C443" s="210"/>
      <c r="D443" s="208"/>
      <c r="E443" s="210"/>
      <c r="F443" s="52" t="e">
        <f t="shared" si="120"/>
        <v>#DIV/0!</v>
      </c>
      <c r="G443" s="52" t="e">
        <f t="shared" si="121"/>
        <v>#DIV/0!</v>
      </c>
      <c r="H443" s="196">
        <f t="shared" si="124"/>
        <v>0</v>
      </c>
    </row>
    <row r="444" spans="1:8" hidden="1">
      <c r="A444" s="208">
        <v>2069903</v>
      </c>
      <c r="B444" s="209" t="s">
        <v>332</v>
      </c>
      <c r="C444" s="210"/>
      <c r="D444" s="208"/>
      <c r="E444" s="210"/>
      <c r="F444" s="52" t="e">
        <f t="shared" si="120"/>
        <v>#DIV/0!</v>
      </c>
      <c r="G444" s="52" t="e">
        <f t="shared" si="121"/>
        <v>#DIV/0!</v>
      </c>
      <c r="H444" s="196">
        <f t="shared" si="124"/>
        <v>0</v>
      </c>
    </row>
    <row r="445" spans="1:8">
      <c r="A445" s="208">
        <v>2069999</v>
      </c>
      <c r="B445" s="209" t="s">
        <v>333</v>
      </c>
      <c r="C445" s="210">
        <v>2000</v>
      </c>
      <c r="D445" s="208"/>
      <c r="E445" s="210"/>
      <c r="F445" s="52">
        <f t="shared" si="120"/>
        <v>0</v>
      </c>
      <c r="G445" s="52"/>
      <c r="H445" s="196">
        <f t="shared" si="124"/>
        <v>2000</v>
      </c>
    </row>
    <row r="446" spans="1:8">
      <c r="A446" s="202">
        <v>207</v>
      </c>
      <c r="B446" s="203" t="s">
        <v>334</v>
      </c>
      <c r="C446" s="204">
        <f>C447+C463+C471+C482+C491+C499</f>
        <v>448</v>
      </c>
      <c r="D446" s="202">
        <f t="shared" ref="D446" si="143">D447+D463+D471+D482+D491+D499</f>
        <v>856</v>
      </c>
      <c r="E446" s="204">
        <f t="shared" ref="E446" si="144">E447+E463+E471+E482+E491+E499</f>
        <v>284</v>
      </c>
      <c r="F446" s="52">
        <f t="shared" si="120"/>
        <v>0.63392857142857095</v>
      </c>
      <c r="G446" s="52">
        <f t="shared" si="121"/>
        <v>0.33177570093457898</v>
      </c>
      <c r="H446" s="196">
        <f t="shared" si="124"/>
        <v>1588</v>
      </c>
    </row>
    <row r="447" spans="1:8">
      <c r="A447" s="205">
        <v>20701</v>
      </c>
      <c r="B447" s="215" t="s">
        <v>335</v>
      </c>
      <c r="C447" s="207">
        <f>SUM(C448:C462)</f>
        <v>142</v>
      </c>
      <c r="D447" s="205">
        <f t="shared" ref="D447" si="145">SUM(D448:D462)</f>
        <v>460</v>
      </c>
      <c r="E447" s="207">
        <f t="shared" ref="E447" si="146">SUM(E448:E462)</f>
        <v>39</v>
      </c>
      <c r="F447" s="52">
        <f t="shared" si="120"/>
        <v>0.27464788732394402</v>
      </c>
      <c r="G447" s="52">
        <f t="shared" si="121"/>
        <v>8.4782608695652198E-2</v>
      </c>
      <c r="H447" s="196">
        <f t="shared" si="124"/>
        <v>641</v>
      </c>
    </row>
    <row r="448" spans="1:8">
      <c r="A448" s="208">
        <v>2070101</v>
      </c>
      <c r="B448" s="211" t="s">
        <v>45</v>
      </c>
      <c r="C448" s="210">
        <v>74</v>
      </c>
      <c r="D448" s="210">
        <v>42</v>
      </c>
      <c r="E448" s="210">
        <v>26</v>
      </c>
      <c r="F448" s="52">
        <f t="shared" si="120"/>
        <v>0.35135135135135098</v>
      </c>
      <c r="G448" s="52">
        <f t="shared" si="121"/>
        <v>0.61904761904761896</v>
      </c>
      <c r="H448" s="196">
        <f t="shared" si="124"/>
        <v>142</v>
      </c>
    </row>
    <row r="449" spans="1:8" hidden="1">
      <c r="A449" s="208">
        <v>2070102</v>
      </c>
      <c r="B449" s="211" t="s">
        <v>46</v>
      </c>
      <c r="C449" s="210"/>
      <c r="D449" s="208"/>
      <c r="E449" s="210"/>
      <c r="F449" s="52" t="e">
        <f t="shared" si="120"/>
        <v>#DIV/0!</v>
      </c>
      <c r="G449" s="52" t="e">
        <f t="shared" si="121"/>
        <v>#DIV/0!</v>
      </c>
      <c r="H449" s="196">
        <f t="shared" si="124"/>
        <v>0</v>
      </c>
    </row>
    <row r="450" spans="1:8" hidden="1">
      <c r="A450" s="208">
        <v>2070103</v>
      </c>
      <c r="B450" s="211" t="s">
        <v>47</v>
      </c>
      <c r="C450" s="210"/>
      <c r="D450" s="208"/>
      <c r="E450" s="210"/>
      <c r="F450" s="52" t="e">
        <f t="shared" si="120"/>
        <v>#DIV/0!</v>
      </c>
      <c r="G450" s="52" t="e">
        <f t="shared" si="121"/>
        <v>#DIV/0!</v>
      </c>
      <c r="H450" s="196">
        <f t="shared" si="124"/>
        <v>0</v>
      </c>
    </row>
    <row r="451" spans="1:8" hidden="1">
      <c r="A451" s="208">
        <v>2070104</v>
      </c>
      <c r="B451" s="211" t="s">
        <v>336</v>
      </c>
      <c r="C451" s="210"/>
      <c r="D451" s="208"/>
      <c r="E451" s="210"/>
      <c r="F451" s="52" t="e">
        <f t="shared" si="120"/>
        <v>#DIV/0!</v>
      </c>
      <c r="G451" s="52" t="e">
        <f t="shared" si="121"/>
        <v>#DIV/0!</v>
      </c>
      <c r="H451" s="196">
        <f t="shared" si="124"/>
        <v>0</v>
      </c>
    </row>
    <row r="452" spans="1:8" hidden="1">
      <c r="A452" s="208">
        <v>2070105</v>
      </c>
      <c r="B452" s="211" t="s">
        <v>337</v>
      </c>
      <c r="C452" s="210"/>
      <c r="D452" s="208"/>
      <c r="E452" s="210"/>
      <c r="F452" s="52" t="e">
        <f t="shared" si="120"/>
        <v>#DIV/0!</v>
      </c>
      <c r="G452" s="52" t="e">
        <f t="shared" si="121"/>
        <v>#DIV/0!</v>
      </c>
      <c r="H452" s="196">
        <f t="shared" si="124"/>
        <v>0</v>
      </c>
    </row>
    <row r="453" spans="1:8" hidden="1">
      <c r="A453" s="208">
        <v>2070106</v>
      </c>
      <c r="B453" s="211" t="s">
        <v>338</v>
      </c>
      <c r="C453" s="210"/>
      <c r="D453" s="208"/>
      <c r="E453" s="210"/>
      <c r="F453" s="52" t="e">
        <f t="shared" si="120"/>
        <v>#DIV/0!</v>
      </c>
      <c r="G453" s="52" t="e">
        <f t="shared" si="121"/>
        <v>#DIV/0!</v>
      </c>
      <c r="H453" s="196">
        <f t="shared" si="124"/>
        <v>0</v>
      </c>
    </row>
    <row r="454" spans="1:8" hidden="1">
      <c r="A454" s="208">
        <v>2070107</v>
      </c>
      <c r="B454" s="211" t="s">
        <v>339</v>
      </c>
      <c r="C454" s="210"/>
      <c r="D454" s="208"/>
      <c r="E454" s="210"/>
      <c r="F454" s="52" t="e">
        <f t="shared" ref="F454:F517" si="147">E454/C454</f>
        <v>#DIV/0!</v>
      </c>
      <c r="G454" s="52" t="e">
        <f t="shared" ref="G454:G517" si="148">E454/D454</f>
        <v>#DIV/0!</v>
      </c>
      <c r="H454" s="196">
        <f t="shared" si="124"/>
        <v>0</v>
      </c>
    </row>
    <row r="455" spans="1:8" hidden="1">
      <c r="A455" s="208">
        <v>2070108</v>
      </c>
      <c r="B455" s="211" t="s">
        <v>340</v>
      </c>
      <c r="C455" s="210"/>
      <c r="D455" s="208"/>
      <c r="E455" s="210"/>
      <c r="F455" s="52" t="e">
        <f t="shared" si="147"/>
        <v>#DIV/0!</v>
      </c>
      <c r="G455" s="52" t="e">
        <f t="shared" si="148"/>
        <v>#DIV/0!</v>
      </c>
      <c r="H455" s="196">
        <f t="shared" si="124"/>
        <v>0</v>
      </c>
    </row>
    <row r="456" spans="1:8" hidden="1">
      <c r="A456" s="208">
        <v>2070109</v>
      </c>
      <c r="B456" s="211" t="s">
        <v>341</v>
      </c>
      <c r="C456" s="210"/>
      <c r="D456" s="208"/>
      <c r="E456" s="210"/>
      <c r="F456" s="52" t="e">
        <f t="shared" si="147"/>
        <v>#DIV/0!</v>
      </c>
      <c r="G456" s="52" t="e">
        <f t="shared" si="148"/>
        <v>#DIV/0!</v>
      </c>
      <c r="H456" s="196">
        <f t="shared" ref="H456:H519" si="149">C456+D456+E456</f>
        <v>0</v>
      </c>
    </row>
    <row r="457" spans="1:8" hidden="1">
      <c r="A457" s="208">
        <v>2070110</v>
      </c>
      <c r="B457" s="211" t="s">
        <v>342</v>
      </c>
      <c r="C457" s="210"/>
      <c r="D457" s="208"/>
      <c r="E457" s="210"/>
      <c r="F457" s="52" t="e">
        <f t="shared" si="147"/>
        <v>#DIV/0!</v>
      </c>
      <c r="G457" s="52" t="e">
        <f t="shared" si="148"/>
        <v>#DIV/0!</v>
      </c>
      <c r="H457" s="196">
        <f t="shared" si="149"/>
        <v>0</v>
      </c>
    </row>
    <row r="458" spans="1:8" hidden="1">
      <c r="A458" s="208">
        <v>2070111</v>
      </c>
      <c r="B458" s="211" t="s">
        <v>343</v>
      </c>
      <c r="C458" s="210"/>
      <c r="D458" s="208"/>
      <c r="E458" s="210"/>
      <c r="F458" s="52" t="e">
        <f t="shared" si="147"/>
        <v>#DIV/0!</v>
      </c>
      <c r="G458" s="52" t="e">
        <f t="shared" si="148"/>
        <v>#DIV/0!</v>
      </c>
      <c r="H458" s="196">
        <f t="shared" si="149"/>
        <v>0</v>
      </c>
    </row>
    <row r="459" spans="1:8" hidden="1">
      <c r="A459" s="208">
        <v>2070112</v>
      </c>
      <c r="B459" s="211" t="s">
        <v>344</v>
      </c>
      <c r="C459" s="210"/>
      <c r="D459" s="208"/>
      <c r="E459" s="210"/>
      <c r="F459" s="52" t="e">
        <f t="shared" si="147"/>
        <v>#DIV/0!</v>
      </c>
      <c r="G459" s="52" t="e">
        <f t="shared" si="148"/>
        <v>#DIV/0!</v>
      </c>
      <c r="H459" s="196">
        <f t="shared" si="149"/>
        <v>0</v>
      </c>
    </row>
    <row r="460" spans="1:8" hidden="1">
      <c r="A460" s="208">
        <v>2070113</v>
      </c>
      <c r="B460" s="211" t="s">
        <v>345</v>
      </c>
      <c r="C460" s="210"/>
      <c r="D460" s="208"/>
      <c r="E460" s="210"/>
      <c r="F460" s="52" t="e">
        <f t="shared" si="147"/>
        <v>#DIV/0!</v>
      </c>
      <c r="G460" s="52" t="e">
        <f t="shared" si="148"/>
        <v>#DIV/0!</v>
      </c>
      <c r="H460" s="196">
        <f t="shared" si="149"/>
        <v>0</v>
      </c>
    </row>
    <row r="461" spans="1:8" hidden="1">
      <c r="A461" s="208">
        <v>2070114</v>
      </c>
      <c r="B461" s="211" t="s">
        <v>346</v>
      </c>
      <c r="C461" s="210"/>
      <c r="D461" s="208"/>
      <c r="E461" s="210"/>
      <c r="F461" s="52" t="e">
        <f t="shared" si="147"/>
        <v>#DIV/0!</v>
      </c>
      <c r="G461" s="52" t="e">
        <f t="shared" si="148"/>
        <v>#DIV/0!</v>
      </c>
      <c r="H461" s="196">
        <f t="shared" si="149"/>
        <v>0</v>
      </c>
    </row>
    <row r="462" spans="1:8">
      <c r="A462" s="208">
        <v>2070199</v>
      </c>
      <c r="B462" s="211" t="s">
        <v>347</v>
      </c>
      <c r="C462" s="210">
        <v>68</v>
      </c>
      <c r="D462" s="210">
        <v>418</v>
      </c>
      <c r="E462" s="210">
        <f>1+3+9</f>
        <v>13</v>
      </c>
      <c r="F462" s="52">
        <f t="shared" si="147"/>
        <v>0.191176470588235</v>
      </c>
      <c r="G462" s="52">
        <f t="shared" si="148"/>
        <v>3.11004784688995E-2</v>
      </c>
      <c r="H462" s="196">
        <f t="shared" si="149"/>
        <v>499</v>
      </c>
    </row>
    <row r="463" spans="1:8" hidden="1">
      <c r="A463" s="205">
        <v>20702</v>
      </c>
      <c r="B463" s="215" t="s">
        <v>348</v>
      </c>
      <c r="C463" s="207">
        <f>SUM(C464:C470)</f>
        <v>0</v>
      </c>
      <c r="D463" s="205">
        <f t="shared" ref="D463" si="150">SUM(D464:D470)</f>
        <v>0</v>
      </c>
      <c r="E463" s="207">
        <f t="shared" ref="E463" si="151">SUM(E464:E470)</f>
        <v>0</v>
      </c>
      <c r="F463" s="52" t="e">
        <f t="shared" si="147"/>
        <v>#DIV/0!</v>
      </c>
      <c r="G463" s="52" t="e">
        <f t="shared" si="148"/>
        <v>#DIV/0!</v>
      </c>
      <c r="H463" s="196">
        <f t="shared" si="149"/>
        <v>0</v>
      </c>
    </row>
    <row r="464" spans="1:8" hidden="1">
      <c r="A464" s="208">
        <v>2070201</v>
      </c>
      <c r="B464" s="211" t="s">
        <v>45</v>
      </c>
      <c r="C464" s="210"/>
      <c r="D464" s="208"/>
      <c r="E464" s="210"/>
      <c r="F464" s="52" t="e">
        <f t="shared" si="147"/>
        <v>#DIV/0!</v>
      </c>
      <c r="G464" s="52" t="e">
        <f t="shared" si="148"/>
        <v>#DIV/0!</v>
      </c>
      <c r="H464" s="196">
        <f t="shared" si="149"/>
        <v>0</v>
      </c>
    </row>
    <row r="465" spans="1:8" hidden="1">
      <c r="A465" s="208">
        <v>2070202</v>
      </c>
      <c r="B465" s="211" t="s">
        <v>46</v>
      </c>
      <c r="C465" s="210"/>
      <c r="D465" s="208"/>
      <c r="E465" s="210"/>
      <c r="F465" s="52" t="e">
        <f t="shared" si="147"/>
        <v>#DIV/0!</v>
      </c>
      <c r="G465" s="52" t="e">
        <f t="shared" si="148"/>
        <v>#DIV/0!</v>
      </c>
      <c r="H465" s="196">
        <f t="shared" si="149"/>
        <v>0</v>
      </c>
    </row>
    <row r="466" spans="1:8" hidden="1">
      <c r="A466" s="208">
        <v>2070203</v>
      </c>
      <c r="B466" s="211" t="s">
        <v>47</v>
      </c>
      <c r="C466" s="210"/>
      <c r="D466" s="208"/>
      <c r="E466" s="210"/>
      <c r="F466" s="52" t="e">
        <f t="shared" si="147"/>
        <v>#DIV/0!</v>
      </c>
      <c r="G466" s="52" t="e">
        <f t="shared" si="148"/>
        <v>#DIV/0!</v>
      </c>
      <c r="H466" s="196">
        <f t="shared" si="149"/>
        <v>0</v>
      </c>
    </row>
    <row r="467" spans="1:8" hidden="1">
      <c r="A467" s="208">
        <v>2070204</v>
      </c>
      <c r="B467" s="211" t="s">
        <v>349</v>
      </c>
      <c r="C467" s="210"/>
      <c r="D467" s="208"/>
      <c r="E467" s="210"/>
      <c r="F467" s="52" t="e">
        <f t="shared" si="147"/>
        <v>#DIV/0!</v>
      </c>
      <c r="G467" s="52" t="e">
        <f t="shared" si="148"/>
        <v>#DIV/0!</v>
      </c>
      <c r="H467" s="196">
        <f t="shared" si="149"/>
        <v>0</v>
      </c>
    </row>
    <row r="468" spans="1:8" hidden="1">
      <c r="A468" s="208">
        <v>2070205</v>
      </c>
      <c r="B468" s="211" t="s">
        <v>350</v>
      </c>
      <c r="C468" s="210"/>
      <c r="D468" s="208"/>
      <c r="E468" s="210"/>
      <c r="F468" s="52" t="e">
        <f t="shared" si="147"/>
        <v>#DIV/0!</v>
      </c>
      <c r="G468" s="52" t="e">
        <f t="shared" si="148"/>
        <v>#DIV/0!</v>
      </c>
      <c r="H468" s="196">
        <f t="shared" si="149"/>
        <v>0</v>
      </c>
    </row>
    <row r="469" spans="1:8" hidden="1">
      <c r="A469" s="208">
        <v>2070206</v>
      </c>
      <c r="B469" s="211" t="s">
        <v>351</v>
      </c>
      <c r="C469" s="210"/>
      <c r="D469" s="208"/>
      <c r="E469" s="210"/>
      <c r="F469" s="52" t="e">
        <f t="shared" si="147"/>
        <v>#DIV/0!</v>
      </c>
      <c r="G469" s="52" t="e">
        <f t="shared" si="148"/>
        <v>#DIV/0!</v>
      </c>
      <c r="H469" s="196">
        <f t="shared" si="149"/>
        <v>0</v>
      </c>
    </row>
    <row r="470" spans="1:8" hidden="1">
      <c r="A470" s="208">
        <v>2070299</v>
      </c>
      <c r="B470" s="211" t="s">
        <v>352</v>
      </c>
      <c r="C470" s="210"/>
      <c r="D470" s="208"/>
      <c r="E470" s="210"/>
      <c r="F470" s="52" t="e">
        <f t="shared" si="147"/>
        <v>#DIV/0!</v>
      </c>
      <c r="G470" s="52" t="e">
        <f t="shared" si="148"/>
        <v>#DIV/0!</v>
      </c>
      <c r="H470" s="196">
        <f t="shared" si="149"/>
        <v>0</v>
      </c>
    </row>
    <row r="471" spans="1:8">
      <c r="A471" s="205">
        <v>20703</v>
      </c>
      <c r="B471" s="215" t="s">
        <v>353</v>
      </c>
      <c r="C471" s="207">
        <f>SUM(C472:C481)</f>
        <v>100</v>
      </c>
      <c r="D471" s="205">
        <f t="shared" ref="D471" si="152">SUM(D472:D481)</f>
        <v>194</v>
      </c>
      <c r="E471" s="207">
        <f t="shared" ref="E471" si="153">SUM(E472:E481)</f>
        <v>15</v>
      </c>
      <c r="F471" s="52">
        <f t="shared" si="147"/>
        <v>0.15</v>
      </c>
      <c r="G471" s="52">
        <f t="shared" si="148"/>
        <v>7.7319587628865996E-2</v>
      </c>
      <c r="H471" s="196">
        <f t="shared" si="149"/>
        <v>309</v>
      </c>
    </row>
    <row r="472" spans="1:8" hidden="1">
      <c r="A472" s="208">
        <v>2070301</v>
      </c>
      <c r="B472" s="211" t="s">
        <v>45</v>
      </c>
      <c r="C472" s="210"/>
      <c r="D472" s="210"/>
      <c r="E472" s="210"/>
      <c r="F472" s="52" t="e">
        <f t="shared" si="147"/>
        <v>#DIV/0!</v>
      </c>
      <c r="G472" s="52" t="e">
        <f t="shared" si="148"/>
        <v>#DIV/0!</v>
      </c>
      <c r="H472" s="196">
        <f t="shared" si="149"/>
        <v>0</v>
      </c>
    </row>
    <row r="473" spans="1:8" hidden="1">
      <c r="A473" s="208">
        <v>2070302</v>
      </c>
      <c r="B473" s="211" t="s">
        <v>46</v>
      </c>
      <c r="C473" s="210"/>
      <c r="D473" s="210"/>
      <c r="E473" s="210"/>
      <c r="F473" s="52" t="e">
        <f t="shared" si="147"/>
        <v>#DIV/0!</v>
      </c>
      <c r="G473" s="52" t="e">
        <f t="shared" si="148"/>
        <v>#DIV/0!</v>
      </c>
      <c r="H473" s="196">
        <f t="shared" si="149"/>
        <v>0</v>
      </c>
    </row>
    <row r="474" spans="1:8" hidden="1">
      <c r="A474" s="208">
        <v>2070303</v>
      </c>
      <c r="B474" s="211" t="s">
        <v>47</v>
      </c>
      <c r="C474" s="210"/>
      <c r="D474" s="210"/>
      <c r="E474" s="210"/>
      <c r="F474" s="52" t="e">
        <f t="shared" si="147"/>
        <v>#DIV/0!</v>
      </c>
      <c r="G474" s="52" t="e">
        <f t="shared" si="148"/>
        <v>#DIV/0!</v>
      </c>
      <c r="H474" s="196">
        <f t="shared" si="149"/>
        <v>0</v>
      </c>
    </row>
    <row r="475" spans="1:8" hidden="1">
      <c r="A475" s="208">
        <v>2070304</v>
      </c>
      <c r="B475" s="211" t="s">
        <v>354</v>
      </c>
      <c r="C475" s="210"/>
      <c r="D475" s="210"/>
      <c r="E475" s="210"/>
      <c r="F475" s="52" t="e">
        <f t="shared" si="147"/>
        <v>#DIV/0!</v>
      </c>
      <c r="G475" s="52" t="e">
        <f t="shared" si="148"/>
        <v>#DIV/0!</v>
      </c>
      <c r="H475" s="196">
        <f t="shared" si="149"/>
        <v>0</v>
      </c>
    </row>
    <row r="476" spans="1:8">
      <c r="A476" s="208">
        <v>2070305</v>
      </c>
      <c r="B476" s="211" t="s">
        <v>355</v>
      </c>
      <c r="C476" s="210"/>
      <c r="D476" s="210"/>
      <c r="E476" s="210">
        <v>15</v>
      </c>
      <c r="F476" s="52"/>
      <c r="G476" s="52"/>
      <c r="H476" s="196">
        <f t="shared" si="149"/>
        <v>15</v>
      </c>
    </row>
    <row r="477" spans="1:8" hidden="1">
      <c r="A477" s="208">
        <v>2070306</v>
      </c>
      <c r="B477" s="211" t="s">
        <v>356</v>
      </c>
      <c r="C477" s="210"/>
      <c r="D477" s="210"/>
      <c r="E477" s="210"/>
      <c r="F477" s="52" t="e">
        <f t="shared" si="147"/>
        <v>#DIV/0!</v>
      </c>
      <c r="G477" s="52" t="e">
        <f t="shared" si="148"/>
        <v>#DIV/0!</v>
      </c>
      <c r="H477" s="196">
        <f t="shared" si="149"/>
        <v>0</v>
      </c>
    </row>
    <row r="478" spans="1:8">
      <c r="A478" s="208">
        <v>2070307</v>
      </c>
      <c r="B478" s="211" t="s">
        <v>357</v>
      </c>
      <c r="C478" s="210">
        <v>100</v>
      </c>
      <c r="D478" s="210">
        <v>194</v>
      </c>
      <c r="E478" s="210"/>
      <c r="F478" s="52">
        <f t="shared" si="147"/>
        <v>0</v>
      </c>
      <c r="G478" s="52">
        <f t="shared" si="148"/>
        <v>0</v>
      </c>
      <c r="H478" s="196">
        <f t="shared" si="149"/>
        <v>294</v>
      </c>
    </row>
    <row r="479" spans="1:8" hidden="1">
      <c r="A479" s="208">
        <v>2070308</v>
      </c>
      <c r="B479" s="211" t="s">
        <v>358</v>
      </c>
      <c r="C479" s="210"/>
      <c r="D479" s="210"/>
      <c r="E479" s="210"/>
      <c r="F479" s="52" t="e">
        <f t="shared" si="147"/>
        <v>#DIV/0!</v>
      </c>
      <c r="G479" s="52" t="e">
        <f t="shared" si="148"/>
        <v>#DIV/0!</v>
      </c>
      <c r="H479" s="196">
        <f t="shared" si="149"/>
        <v>0</v>
      </c>
    </row>
    <row r="480" spans="1:8" hidden="1">
      <c r="A480" s="208">
        <v>2070309</v>
      </c>
      <c r="B480" s="211" t="s">
        <v>359</v>
      </c>
      <c r="C480" s="210"/>
      <c r="D480" s="210"/>
      <c r="E480" s="210"/>
      <c r="F480" s="52" t="e">
        <f t="shared" si="147"/>
        <v>#DIV/0!</v>
      </c>
      <c r="G480" s="52" t="e">
        <f t="shared" si="148"/>
        <v>#DIV/0!</v>
      </c>
      <c r="H480" s="196">
        <f t="shared" si="149"/>
        <v>0</v>
      </c>
    </row>
    <row r="481" spans="1:8" hidden="1">
      <c r="A481" s="208">
        <v>2070399</v>
      </c>
      <c r="B481" s="211" t="s">
        <v>360</v>
      </c>
      <c r="C481" s="210"/>
      <c r="D481" s="210"/>
      <c r="E481" s="210"/>
      <c r="F481" s="52" t="e">
        <f t="shared" si="147"/>
        <v>#DIV/0!</v>
      </c>
      <c r="G481" s="52" t="e">
        <f t="shared" si="148"/>
        <v>#DIV/0!</v>
      </c>
      <c r="H481" s="196">
        <f t="shared" si="149"/>
        <v>0</v>
      </c>
    </row>
    <row r="482" spans="1:8">
      <c r="A482" s="205">
        <v>20706</v>
      </c>
      <c r="B482" s="215" t="s">
        <v>361</v>
      </c>
      <c r="C482" s="207">
        <f>SUM(C483:C490)</f>
        <v>4</v>
      </c>
      <c r="D482" s="205">
        <f t="shared" ref="D482" si="154">SUM(D483:D490)</f>
        <v>0</v>
      </c>
      <c r="E482" s="207">
        <f t="shared" ref="E482" si="155">SUM(E483:E490)</f>
        <v>0</v>
      </c>
      <c r="F482" s="52">
        <f t="shared" si="147"/>
        <v>0</v>
      </c>
      <c r="G482" s="52"/>
      <c r="H482" s="196">
        <f t="shared" si="149"/>
        <v>4</v>
      </c>
    </row>
    <row r="483" spans="1:8" hidden="1">
      <c r="A483" s="208">
        <v>2070601</v>
      </c>
      <c r="B483" s="211" t="s">
        <v>45</v>
      </c>
      <c r="C483" s="210"/>
      <c r="D483" s="210"/>
      <c r="E483" s="210"/>
      <c r="F483" s="52" t="e">
        <f t="shared" si="147"/>
        <v>#DIV/0!</v>
      </c>
      <c r="G483" s="52" t="e">
        <f t="shared" si="148"/>
        <v>#DIV/0!</v>
      </c>
      <c r="H483" s="196">
        <f t="shared" si="149"/>
        <v>0</v>
      </c>
    </row>
    <row r="484" spans="1:8" hidden="1">
      <c r="A484" s="208">
        <v>2070602</v>
      </c>
      <c r="B484" s="211" t="s">
        <v>46</v>
      </c>
      <c r="C484" s="210"/>
      <c r="D484" s="210"/>
      <c r="E484" s="210"/>
      <c r="F484" s="52" t="e">
        <f t="shared" si="147"/>
        <v>#DIV/0!</v>
      </c>
      <c r="G484" s="52" t="e">
        <f t="shared" si="148"/>
        <v>#DIV/0!</v>
      </c>
      <c r="H484" s="196">
        <f t="shared" si="149"/>
        <v>0</v>
      </c>
    </row>
    <row r="485" spans="1:8" hidden="1">
      <c r="A485" s="208">
        <v>2070603</v>
      </c>
      <c r="B485" s="211" t="s">
        <v>47</v>
      </c>
      <c r="C485" s="210"/>
      <c r="D485" s="210"/>
      <c r="E485" s="210"/>
      <c r="F485" s="52" t="e">
        <f t="shared" si="147"/>
        <v>#DIV/0!</v>
      </c>
      <c r="G485" s="52" t="e">
        <f t="shared" si="148"/>
        <v>#DIV/0!</v>
      </c>
      <c r="H485" s="196">
        <f t="shared" si="149"/>
        <v>0</v>
      </c>
    </row>
    <row r="486" spans="1:8" hidden="1">
      <c r="A486" s="208">
        <v>2070604</v>
      </c>
      <c r="B486" s="211" t="s">
        <v>362</v>
      </c>
      <c r="C486" s="210"/>
      <c r="D486" s="210"/>
      <c r="E486" s="210"/>
      <c r="F486" s="52" t="e">
        <f t="shared" si="147"/>
        <v>#DIV/0!</v>
      </c>
      <c r="G486" s="52" t="e">
        <f t="shared" si="148"/>
        <v>#DIV/0!</v>
      </c>
      <c r="H486" s="196">
        <f t="shared" si="149"/>
        <v>0</v>
      </c>
    </row>
    <row r="487" spans="1:8" hidden="1">
      <c r="A487" s="208">
        <v>2070605</v>
      </c>
      <c r="B487" s="211" t="s">
        <v>363</v>
      </c>
      <c r="C487" s="210"/>
      <c r="D487" s="210"/>
      <c r="E487" s="210"/>
      <c r="F487" s="52" t="e">
        <f t="shared" si="147"/>
        <v>#DIV/0!</v>
      </c>
      <c r="G487" s="52" t="e">
        <f t="shared" si="148"/>
        <v>#DIV/0!</v>
      </c>
      <c r="H487" s="196">
        <f t="shared" si="149"/>
        <v>0</v>
      </c>
    </row>
    <row r="488" spans="1:8" hidden="1">
      <c r="A488" s="208">
        <v>2070606</v>
      </c>
      <c r="B488" s="211" t="s">
        <v>364</v>
      </c>
      <c r="C488" s="210"/>
      <c r="D488" s="210"/>
      <c r="E488" s="210"/>
      <c r="F488" s="52" t="e">
        <f t="shared" si="147"/>
        <v>#DIV/0!</v>
      </c>
      <c r="G488" s="52" t="e">
        <f t="shared" si="148"/>
        <v>#DIV/0!</v>
      </c>
      <c r="H488" s="196">
        <f t="shared" si="149"/>
        <v>0</v>
      </c>
    </row>
    <row r="489" spans="1:8">
      <c r="A489" s="208">
        <v>2070607</v>
      </c>
      <c r="B489" s="211" t="s">
        <v>365</v>
      </c>
      <c r="C489" s="210">
        <v>4</v>
      </c>
      <c r="D489" s="210"/>
      <c r="E489" s="210"/>
      <c r="F489" s="52">
        <f t="shared" si="147"/>
        <v>0</v>
      </c>
      <c r="G489" s="52"/>
      <c r="H489" s="196">
        <f t="shared" si="149"/>
        <v>4</v>
      </c>
    </row>
    <row r="490" spans="1:8" hidden="1">
      <c r="A490" s="208">
        <v>2070699</v>
      </c>
      <c r="B490" s="211" t="s">
        <v>366</v>
      </c>
      <c r="C490" s="210"/>
      <c r="D490" s="210"/>
      <c r="E490" s="210"/>
      <c r="F490" s="52" t="e">
        <f t="shared" si="147"/>
        <v>#DIV/0!</v>
      </c>
      <c r="G490" s="52" t="e">
        <f t="shared" si="148"/>
        <v>#DIV/0!</v>
      </c>
      <c r="H490" s="196">
        <f t="shared" si="149"/>
        <v>0</v>
      </c>
    </row>
    <row r="491" spans="1:8" hidden="1">
      <c r="A491" s="205">
        <v>20708</v>
      </c>
      <c r="B491" s="215" t="s">
        <v>367</v>
      </c>
      <c r="C491" s="207">
        <f>SUM(C492:C498)</f>
        <v>0</v>
      </c>
      <c r="D491" s="205">
        <f t="shared" ref="D491" si="156">SUM(D492:D498)</f>
        <v>0</v>
      </c>
      <c r="E491" s="207">
        <f t="shared" ref="E491" si="157">SUM(E492:E498)</f>
        <v>0</v>
      </c>
      <c r="F491" s="52" t="e">
        <f t="shared" si="147"/>
        <v>#DIV/0!</v>
      </c>
      <c r="G491" s="52" t="e">
        <f t="shared" si="148"/>
        <v>#DIV/0!</v>
      </c>
      <c r="H491" s="196">
        <f t="shared" si="149"/>
        <v>0</v>
      </c>
    </row>
    <row r="492" spans="1:8" hidden="1">
      <c r="A492" s="208">
        <v>2070801</v>
      </c>
      <c r="B492" s="211" t="s">
        <v>45</v>
      </c>
      <c r="C492" s="210"/>
      <c r="D492" s="208"/>
      <c r="E492" s="210"/>
      <c r="F492" s="52" t="e">
        <f t="shared" si="147"/>
        <v>#DIV/0!</v>
      </c>
      <c r="G492" s="52" t="e">
        <f t="shared" si="148"/>
        <v>#DIV/0!</v>
      </c>
      <c r="H492" s="196">
        <f t="shared" si="149"/>
        <v>0</v>
      </c>
    </row>
    <row r="493" spans="1:8" hidden="1">
      <c r="A493" s="208">
        <v>2070802</v>
      </c>
      <c r="B493" s="211" t="s">
        <v>46</v>
      </c>
      <c r="C493" s="210"/>
      <c r="D493" s="208"/>
      <c r="E493" s="210"/>
      <c r="F493" s="52" t="e">
        <f t="shared" si="147"/>
        <v>#DIV/0!</v>
      </c>
      <c r="G493" s="52" t="e">
        <f t="shared" si="148"/>
        <v>#DIV/0!</v>
      </c>
      <c r="H493" s="196">
        <f t="shared" si="149"/>
        <v>0</v>
      </c>
    </row>
    <row r="494" spans="1:8" hidden="1">
      <c r="A494" s="208">
        <v>2070803</v>
      </c>
      <c r="B494" s="211" t="s">
        <v>47</v>
      </c>
      <c r="C494" s="210"/>
      <c r="D494" s="208"/>
      <c r="E494" s="210"/>
      <c r="F494" s="52" t="e">
        <f t="shared" si="147"/>
        <v>#DIV/0!</v>
      </c>
      <c r="G494" s="52" t="e">
        <f t="shared" si="148"/>
        <v>#DIV/0!</v>
      </c>
      <c r="H494" s="196">
        <f t="shared" si="149"/>
        <v>0</v>
      </c>
    </row>
    <row r="495" spans="1:8" hidden="1">
      <c r="A495" s="208">
        <v>2070806</v>
      </c>
      <c r="B495" s="211" t="s">
        <v>368</v>
      </c>
      <c r="C495" s="210"/>
      <c r="D495" s="208"/>
      <c r="E495" s="210"/>
      <c r="F495" s="52" t="e">
        <f t="shared" si="147"/>
        <v>#DIV/0!</v>
      </c>
      <c r="G495" s="52" t="e">
        <f t="shared" si="148"/>
        <v>#DIV/0!</v>
      </c>
      <c r="H495" s="196">
        <f t="shared" si="149"/>
        <v>0</v>
      </c>
    </row>
    <row r="496" spans="1:8" hidden="1">
      <c r="A496" s="208">
        <v>2070807</v>
      </c>
      <c r="B496" s="211" t="s">
        <v>369</v>
      </c>
      <c r="C496" s="210"/>
      <c r="D496" s="208"/>
      <c r="E496" s="210"/>
      <c r="F496" s="52" t="e">
        <f t="shared" si="147"/>
        <v>#DIV/0!</v>
      </c>
      <c r="G496" s="52" t="e">
        <f t="shared" si="148"/>
        <v>#DIV/0!</v>
      </c>
      <c r="H496" s="196">
        <f t="shared" si="149"/>
        <v>0</v>
      </c>
    </row>
    <row r="497" spans="1:8" hidden="1">
      <c r="A497" s="208">
        <v>2070808</v>
      </c>
      <c r="B497" s="211" t="s">
        <v>370</v>
      </c>
      <c r="C497" s="210"/>
      <c r="D497" s="208"/>
      <c r="E497" s="210"/>
      <c r="F497" s="52" t="e">
        <f t="shared" si="147"/>
        <v>#DIV/0!</v>
      </c>
      <c r="G497" s="52" t="e">
        <f t="shared" si="148"/>
        <v>#DIV/0!</v>
      </c>
      <c r="H497" s="196">
        <f t="shared" si="149"/>
        <v>0</v>
      </c>
    </row>
    <row r="498" spans="1:8" hidden="1">
      <c r="A498" s="208">
        <v>2070899</v>
      </c>
      <c r="B498" s="211" t="s">
        <v>371</v>
      </c>
      <c r="C498" s="210"/>
      <c r="D498" s="208"/>
      <c r="E498" s="210"/>
      <c r="F498" s="52" t="e">
        <f t="shared" si="147"/>
        <v>#DIV/0!</v>
      </c>
      <c r="G498" s="52" t="e">
        <f t="shared" si="148"/>
        <v>#DIV/0!</v>
      </c>
      <c r="H498" s="196">
        <f t="shared" si="149"/>
        <v>0</v>
      </c>
    </row>
    <row r="499" spans="1:8">
      <c r="A499" s="205">
        <v>20799</v>
      </c>
      <c r="B499" s="215" t="s">
        <v>372</v>
      </c>
      <c r="C499" s="207">
        <f>SUM(C500:C502)</f>
        <v>202</v>
      </c>
      <c r="D499" s="205">
        <f t="shared" ref="D499" si="158">SUM(D500:D502)</f>
        <v>202</v>
      </c>
      <c r="E499" s="207">
        <f t="shared" ref="E499" si="159">SUM(E500:E502)</f>
        <v>230</v>
      </c>
      <c r="F499" s="52">
        <f t="shared" si="147"/>
        <v>1.1386138613861401</v>
      </c>
      <c r="G499" s="52">
        <f t="shared" si="148"/>
        <v>1.1386138613861401</v>
      </c>
      <c r="H499" s="196">
        <f t="shared" si="149"/>
        <v>634</v>
      </c>
    </row>
    <row r="500" spans="1:8" hidden="1">
      <c r="A500" s="208">
        <v>2079902</v>
      </c>
      <c r="B500" s="211" t="s">
        <v>373</v>
      </c>
      <c r="C500" s="210"/>
      <c r="D500" s="208"/>
      <c r="E500" s="210"/>
      <c r="F500" s="52" t="e">
        <f t="shared" si="147"/>
        <v>#DIV/0!</v>
      </c>
      <c r="G500" s="52" t="e">
        <f t="shared" si="148"/>
        <v>#DIV/0!</v>
      </c>
      <c r="H500" s="196">
        <f t="shared" si="149"/>
        <v>0</v>
      </c>
    </row>
    <row r="501" spans="1:8" hidden="1">
      <c r="A501" s="208">
        <v>2079903</v>
      </c>
      <c r="B501" s="211" t="s">
        <v>374</v>
      </c>
      <c r="C501" s="210"/>
      <c r="D501" s="208"/>
      <c r="E501" s="210"/>
      <c r="F501" s="52" t="e">
        <f t="shared" si="147"/>
        <v>#DIV/0!</v>
      </c>
      <c r="G501" s="52" t="e">
        <f t="shared" si="148"/>
        <v>#DIV/0!</v>
      </c>
      <c r="H501" s="196">
        <f t="shared" si="149"/>
        <v>0</v>
      </c>
    </row>
    <row r="502" spans="1:8">
      <c r="A502" s="208">
        <v>2079999</v>
      </c>
      <c r="B502" s="211" t="s">
        <v>375</v>
      </c>
      <c r="C502" s="210">
        <v>202</v>
      </c>
      <c r="D502" s="210">
        <v>202</v>
      </c>
      <c r="E502" s="210">
        <f>230</f>
        <v>230</v>
      </c>
      <c r="F502" s="52">
        <f t="shared" si="147"/>
        <v>1.1386138613861401</v>
      </c>
      <c r="G502" s="52">
        <f t="shared" si="148"/>
        <v>1.1386138613861401</v>
      </c>
      <c r="H502" s="196">
        <f t="shared" si="149"/>
        <v>634</v>
      </c>
    </row>
    <row r="503" spans="1:8">
      <c r="A503" s="202">
        <v>208</v>
      </c>
      <c r="B503" s="203" t="s">
        <v>376</v>
      </c>
      <c r="C503" s="204">
        <f>C504+C523+C531+C533+C542+C546+C556+C565+C572+C580+C589+C594+C597+C600+C603+C606+C609+C613+C617+C625+C628</f>
        <v>12365</v>
      </c>
      <c r="D503" s="202">
        <f t="shared" ref="D503" si="160">D504+D523+D531+D533+D542+D546+D556+D565+D572+D580+D589+D594+D597+D600+D603+D606+D609+D613+D617+D625+D628</f>
        <v>12754</v>
      </c>
      <c r="E503" s="204">
        <f t="shared" ref="E503" si="161">E504+E523+E531+E533+E542+E546+E556+E565+E572+E580+E589+E594+E597+E600+E603+E606+E609+E613+E617+E625+E628</f>
        <v>10257</v>
      </c>
      <c r="F503" s="52">
        <f t="shared" si="147"/>
        <v>0.82951880307319004</v>
      </c>
      <c r="G503" s="52">
        <f t="shared" si="148"/>
        <v>0.80421828445977706</v>
      </c>
      <c r="H503" s="196">
        <f t="shared" si="149"/>
        <v>35376</v>
      </c>
    </row>
    <row r="504" spans="1:8">
      <c r="A504" s="205">
        <v>20801</v>
      </c>
      <c r="B504" s="215" t="s">
        <v>377</v>
      </c>
      <c r="C504" s="207">
        <f>SUM(C505:C522)</f>
        <v>243</v>
      </c>
      <c r="D504" s="205">
        <f t="shared" ref="D504" si="162">SUM(D505:D522)</f>
        <v>101</v>
      </c>
      <c r="E504" s="207">
        <f t="shared" ref="E504" si="163">SUM(E505:E522)</f>
        <v>212</v>
      </c>
      <c r="F504" s="52">
        <f t="shared" si="147"/>
        <v>0.87242798353909501</v>
      </c>
      <c r="G504" s="52">
        <f t="shared" si="148"/>
        <v>2.0990099009901</v>
      </c>
      <c r="H504" s="196">
        <f t="shared" si="149"/>
        <v>556</v>
      </c>
    </row>
    <row r="505" spans="1:8">
      <c r="A505" s="208">
        <v>2080101</v>
      </c>
      <c r="B505" s="211" t="s">
        <v>45</v>
      </c>
      <c r="C505" s="210">
        <v>9</v>
      </c>
      <c r="D505" s="210">
        <v>10</v>
      </c>
      <c r="E505" s="210"/>
      <c r="F505" s="52">
        <f t="shared" si="147"/>
        <v>0</v>
      </c>
      <c r="G505" s="52">
        <f t="shared" si="148"/>
        <v>0</v>
      </c>
      <c r="H505" s="196">
        <f t="shared" si="149"/>
        <v>19</v>
      </c>
    </row>
    <row r="506" spans="1:8" hidden="1">
      <c r="A506" s="208">
        <v>2080102</v>
      </c>
      <c r="B506" s="211" t="s">
        <v>46</v>
      </c>
      <c r="C506" s="210"/>
      <c r="D506" s="210"/>
      <c r="E506" s="210"/>
      <c r="F506" s="52" t="e">
        <f t="shared" si="147"/>
        <v>#DIV/0!</v>
      </c>
      <c r="G506" s="52" t="e">
        <f t="shared" si="148"/>
        <v>#DIV/0!</v>
      </c>
      <c r="H506" s="196">
        <f t="shared" si="149"/>
        <v>0</v>
      </c>
    </row>
    <row r="507" spans="1:8" hidden="1">
      <c r="A507" s="208">
        <v>2080103</v>
      </c>
      <c r="B507" s="211" t="s">
        <v>47</v>
      </c>
      <c r="C507" s="210"/>
      <c r="D507" s="210"/>
      <c r="E507" s="210"/>
      <c r="F507" s="52" t="e">
        <f t="shared" si="147"/>
        <v>#DIV/0!</v>
      </c>
      <c r="G507" s="52" t="e">
        <f t="shared" si="148"/>
        <v>#DIV/0!</v>
      </c>
      <c r="H507" s="196">
        <f t="shared" si="149"/>
        <v>0</v>
      </c>
    </row>
    <row r="508" spans="1:8" hidden="1">
      <c r="A508" s="208">
        <v>2080104</v>
      </c>
      <c r="B508" s="211" t="s">
        <v>378</v>
      </c>
      <c r="C508" s="210"/>
      <c r="D508" s="210"/>
      <c r="E508" s="210"/>
      <c r="F508" s="52" t="e">
        <f t="shared" si="147"/>
        <v>#DIV/0!</v>
      </c>
      <c r="G508" s="52" t="e">
        <f t="shared" si="148"/>
        <v>#DIV/0!</v>
      </c>
      <c r="H508" s="196">
        <f t="shared" si="149"/>
        <v>0</v>
      </c>
    </row>
    <row r="509" spans="1:8" hidden="1">
      <c r="A509" s="208">
        <v>2080105</v>
      </c>
      <c r="B509" s="211" t="s">
        <v>379</v>
      </c>
      <c r="C509" s="210"/>
      <c r="D509" s="210"/>
      <c r="E509" s="210"/>
      <c r="F509" s="52" t="e">
        <f t="shared" si="147"/>
        <v>#DIV/0!</v>
      </c>
      <c r="G509" s="52" t="e">
        <f t="shared" si="148"/>
        <v>#DIV/0!</v>
      </c>
      <c r="H509" s="196">
        <f t="shared" si="149"/>
        <v>0</v>
      </c>
    </row>
    <row r="510" spans="1:8" hidden="1">
      <c r="A510" s="208">
        <v>2080106</v>
      </c>
      <c r="B510" s="211" t="s">
        <v>380</v>
      </c>
      <c r="C510" s="210"/>
      <c r="D510" s="210"/>
      <c r="E510" s="210"/>
      <c r="F510" s="52" t="e">
        <f t="shared" si="147"/>
        <v>#DIV/0!</v>
      </c>
      <c r="G510" s="52" t="e">
        <f t="shared" si="148"/>
        <v>#DIV/0!</v>
      </c>
      <c r="H510" s="196">
        <f t="shared" si="149"/>
        <v>0</v>
      </c>
    </row>
    <row r="511" spans="1:8" hidden="1">
      <c r="A511" s="208">
        <v>2080107</v>
      </c>
      <c r="B511" s="211" t="s">
        <v>381</v>
      </c>
      <c r="C511" s="210"/>
      <c r="D511" s="210"/>
      <c r="E511" s="210"/>
      <c r="F511" s="52" t="e">
        <f t="shared" si="147"/>
        <v>#DIV/0!</v>
      </c>
      <c r="G511" s="52" t="e">
        <f t="shared" si="148"/>
        <v>#DIV/0!</v>
      </c>
      <c r="H511" s="196">
        <f t="shared" si="149"/>
        <v>0</v>
      </c>
    </row>
    <row r="512" spans="1:8" hidden="1">
      <c r="A512" s="208">
        <v>2080108</v>
      </c>
      <c r="B512" s="211" t="s">
        <v>86</v>
      </c>
      <c r="C512" s="210"/>
      <c r="D512" s="210"/>
      <c r="E512" s="210"/>
      <c r="F512" s="52" t="e">
        <f t="shared" si="147"/>
        <v>#DIV/0!</v>
      </c>
      <c r="G512" s="52" t="e">
        <f t="shared" si="148"/>
        <v>#DIV/0!</v>
      </c>
      <c r="H512" s="196">
        <f t="shared" si="149"/>
        <v>0</v>
      </c>
    </row>
    <row r="513" spans="1:8" hidden="1">
      <c r="A513" s="208">
        <v>2080109</v>
      </c>
      <c r="B513" s="211" t="s">
        <v>382</v>
      </c>
      <c r="C513" s="210"/>
      <c r="D513" s="210"/>
      <c r="E513" s="210"/>
      <c r="F513" s="52" t="e">
        <f t="shared" si="147"/>
        <v>#DIV/0!</v>
      </c>
      <c r="G513" s="52" t="e">
        <f t="shared" si="148"/>
        <v>#DIV/0!</v>
      </c>
      <c r="H513" s="196">
        <f t="shared" si="149"/>
        <v>0</v>
      </c>
    </row>
    <row r="514" spans="1:8" hidden="1">
      <c r="A514" s="208">
        <v>2080110</v>
      </c>
      <c r="B514" s="211" t="s">
        <v>383</v>
      </c>
      <c r="C514" s="210"/>
      <c r="D514" s="210"/>
      <c r="E514" s="210"/>
      <c r="F514" s="52" t="e">
        <f t="shared" si="147"/>
        <v>#DIV/0!</v>
      </c>
      <c r="G514" s="52" t="e">
        <f t="shared" si="148"/>
        <v>#DIV/0!</v>
      </c>
      <c r="H514" s="196">
        <f t="shared" si="149"/>
        <v>0</v>
      </c>
    </row>
    <row r="515" spans="1:8" hidden="1">
      <c r="A515" s="208">
        <v>2080111</v>
      </c>
      <c r="B515" s="211" t="s">
        <v>384</v>
      </c>
      <c r="C515" s="210"/>
      <c r="D515" s="210"/>
      <c r="E515" s="210"/>
      <c r="F515" s="52" t="e">
        <f t="shared" si="147"/>
        <v>#DIV/0!</v>
      </c>
      <c r="G515" s="52" t="e">
        <f t="shared" si="148"/>
        <v>#DIV/0!</v>
      </c>
      <c r="H515" s="196">
        <f t="shared" si="149"/>
        <v>0</v>
      </c>
    </row>
    <row r="516" spans="1:8" hidden="1">
      <c r="A516" s="208">
        <v>2080112</v>
      </c>
      <c r="B516" s="211" t="s">
        <v>385</v>
      </c>
      <c r="C516" s="210"/>
      <c r="D516" s="210"/>
      <c r="E516" s="210"/>
      <c r="F516" s="52" t="e">
        <f t="shared" si="147"/>
        <v>#DIV/0!</v>
      </c>
      <c r="G516" s="52" t="e">
        <f t="shared" si="148"/>
        <v>#DIV/0!</v>
      </c>
      <c r="H516" s="196">
        <f t="shared" si="149"/>
        <v>0</v>
      </c>
    </row>
    <row r="517" spans="1:8" hidden="1">
      <c r="A517" s="208">
        <v>2080113</v>
      </c>
      <c r="B517" s="211" t="s">
        <v>386</v>
      </c>
      <c r="C517" s="210"/>
      <c r="D517" s="210"/>
      <c r="E517" s="210"/>
      <c r="F517" s="52" t="e">
        <f t="shared" si="147"/>
        <v>#DIV/0!</v>
      </c>
      <c r="G517" s="52" t="e">
        <f t="shared" si="148"/>
        <v>#DIV/0!</v>
      </c>
      <c r="H517" s="196">
        <f t="shared" si="149"/>
        <v>0</v>
      </c>
    </row>
    <row r="518" spans="1:8" hidden="1">
      <c r="A518" s="208">
        <v>2080114</v>
      </c>
      <c r="B518" s="211" t="s">
        <v>387</v>
      </c>
      <c r="C518" s="210"/>
      <c r="D518" s="210"/>
      <c r="E518" s="210"/>
      <c r="F518" s="52" t="e">
        <f t="shared" ref="F518:F581" si="164">E518/C518</f>
        <v>#DIV/0!</v>
      </c>
      <c r="G518" s="52" t="e">
        <f t="shared" ref="G518:G581" si="165">E518/D518</f>
        <v>#DIV/0!</v>
      </c>
      <c r="H518" s="196">
        <f t="shared" si="149"/>
        <v>0</v>
      </c>
    </row>
    <row r="519" spans="1:8" hidden="1">
      <c r="A519" s="208">
        <v>2080115</v>
      </c>
      <c r="B519" s="211" t="s">
        <v>388</v>
      </c>
      <c r="C519" s="210"/>
      <c r="D519" s="210"/>
      <c r="E519" s="210"/>
      <c r="F519" s="52" t="e">
        <f t="shared" si="164"/>
        <v>#DIV/0!</v>
      </c>
      <c r="G519" s="52" t="e">
        <f t="shared" si="165"/>
        <v>#DIV/0!</v>
      </c>
      <c r="H519" s="196">
        <f t="shared" si="149"/>
        <v>0</v>
      </c>
    </row>
    <row r="520" spans="1:8">
      <c r="A520" s="208">
        <v>2080116</v>
      </c>
      <c r="B520" s="211" t="s">
        <v>389</v>
      </c>
      <c r="C520" s="210">
        <v>54</v>
      </c>
      <c r="D520" s="210"/>
      <c r="E520" s="210">
        <v>66</v>
      </c>
      <c r="F520" s="52">
        <f t="shared" si="164"/>
        <v>1.2222222222222201</v>
      </c>
      <c r="G520" s="52"/>
      <c r="H520" s="196">
        <f t="shared" ref="H520:H583" si="166">C520+D520+E520</f>
        <v>120</v>
      </c>
    </row>
    <row r="521" spans="1:8" hidden="1">
      <c r="A521" s="208">
        <v>2080150</v>
      </c>
      <c r="B521" s="211" t="s">
        <v>54</v>
      </c>
      <c r="C521" s="210"/>
      <c r="D521" s="210"/>
      <c r="E521" s="210"/>
      <c r="F521" s="52" t="e">
        <f t="shared" si="164"/>
        <v>#DIV/0!</v>
      </c>
      <c r="G521" s="52" t="e">
        <f t="shared" si="165"/>
        <v>#DIV/0!</v>
      </c>
      <c r="H521" s="196">
        <f t="shared" si="166"/>
        <v>0</v>
      </c>
    </row>
    <row r="522" spans="1:8">
      <c r="A522" s="208">
        <v>2080199</v>
      </c>
      <c r="B522" s="211" t="s">
        <v>390</v>
      </c>
      <c r="C522" s="210">
        <v>180</v>
      </c>
      <c r="D522" s="210">
        <v>91</v>
      </c>
      <c r="E522" s="210">
        <f>35+57+54</f>
        <v>146</v>
      </c>
      <c r="F522" s="52">
        <f t="shared" si="164"/>
        <v>0.81111111111111101</v>
      </c>
      <c r="G522" s="52">
        <f t="shared" si="165"/>
        <v>1.6043956043956</v>
      </c>
      <c r="H522" s="196">
        <f t="shared" si="166"/>
        <v>417</v>
      </c>
    </row>
    <row r="523" spans="1:8">
      <c r="A523" s="205">
        <v>20802</v>
      </c>
      <c r="B523" s="215" t="s">
        <v>391</v>
      </c>
      <c r="C523" s="207">
        <f>SUM(C524:C530)</f>
        <v>3093</v>
      </c>
      <c r="D523" s="205">
        <f t="shared" ref="D523" si="167">SUM(D524:D530)</f>
        <v>2679</v>
      </c>
      <c r="E523" s="207">
        <f t="shared" ref="E523" si="168">SUM(E524:E530)</f>
        <v>2566</v>
      </c>
      <c r="F523" s="52">
        <f t="shared" si="164"/>
        <v>0.82961526026511501</v>
      </c>
      <c r="G523" s="52">
        <f t="shared" si="165"/>
        <v>0.95782008212019398</v>
      </c>
      <c r="H523" s="196">
        <f t="shared" si="166"/>
        <v>8338</v>
      </c>
    </row>
    <row r="524" spans="1:8">
      <c r="A524" s="208">
        <v>2080201</v>
      </c>
      <c r="B524" s="211" t="s">
        <v>45</v>
      </c>
      <c r="C524" s="210">
        <v>320</v>
      </c>
      <c r="D524" s="210">
        <v>268</v>
      </c>
      <c r="E524" s="210">
        <v>40</v>
      </c>
      <c r="F524" s="52">
        <f t="shared" si="164"/>
        <v>0.125</v>
      </c>
      <c r="G524" s="52">
        <f t="shared" si="165"/>
        <v>0.14925373134328401</v>
      </c>
      <c r="H524" s="196">
        <f t="shared" si="166"/>
        <v>628</v>
      </c>
    </row>
    <row r="525" spans="1:8" hidden="1">
      <c r="A525" s="208">
        <v>2080202</v>
      </c>
      <c r="B525" s="211" t="s">
        <v>46</v>
      </c>
      <c r="C525" s="210"/>
      <c r="D525" s="210"/>
      <c r="E525" s="210"/>
      <c r="F525" s="52" t="e">
        <f t="shared" si="164"/>
        <v>#DIV/0!</v>
      </c>
      <c r="G525" s="52" t="e">
        <f t="shared" si="165"/>
        <v>#DIV/0!</v>
      </c>
      <c r="H525" s="196">
        <f t="shared" si="166"/>
        <v>0</v>
      </c>
    </row>
    <row r="526" spans="1:8">
      <c r="A526" s="208">
        <v>2080203</v>
      </c>
      <c r="B526" s="211" t="s">
        <v>47</v>
      </c>
      <c r="C526" s="210"/>
      <c r="D526" s="210"/>
      <c r="E526" s="210">
        <v>178</v>
      </c>
      <c r="F526" s="52"/>
      <c r="G526" s="52"/>
      <c r="H526" s="196">
        <f t="shared" si="166"/>
        <v>178</v>
      </c>
    </row>
    <row r="527" spans="1:8">
      <c r="A527" s="208">
        <v>2080206</v>
      </c>
      <c r="B527" s="211" t="s">
        <v>392</v>
      </c>
      <c r="C527" s="210"/>
      <c r="D527" s="210">
        <v>30</v>
      </c>
      <c r="E527" s="210">
        <v>10</v>
      </c>
      <c r="F527" s="52"/>
      <c r="G527" s="52">
        <f t="shared" si="165"/>
        <v>0.33333333333333298</v>
      </c>
      <c r="H527" s="196">
        <f t="shared" si="166"/>
        <v>40</v>
      </c>
    </row>
    <row r="528" spans="1:8" hidden="1">
      <c r="A528" s="208">
        <v>2080207</v>
      </c>
      <c r="B528" s="211" t="s">
        <v>393</v>
      </c>
      <c r="C528" s="210"/>
      <c r="D528" s="210"/>
      <c r="E528" s="210"/>
      <c r="F528" s="52" t="e">
        <f t="shared" si="164"/>
        <v>#DIV/0!</v>
      </c>
      <c r="G528" s="52" t="e">
        <f t="shared" si="165"/>
        <v>#DIV/0!</v>
      </c>
      <c r="H528" s="196">
        <f t="shared" si="166"/>
        <v>0</v>
      </c>
    </row>
    <row r="529" spans="1:8">
      <c r="A529" s="208">
        <v>2080208</v>
      </c>
      <c r="B529" s="211" t="s">
        <v>394</v>
      </c>
      <c r="C529" s="210">
        <v>2701</v>
      </c>
      <c r="D529" s="210">
        <v>2268</v>
      </c>
      <c r="E529" s="210">
        <f>2189+12</f>
        <v>2201</v>
      </c>
      <c r="F529" s="52">
        <f t="shared" si="164"/>
        <v>0.81488337652721199</v>
      </c>
      <c r="G529" s="52">
        <f t="shared" si="165"/>
        <v>0.97045855379188695</v>
      </c>
      <c r="H529" s="196">
        <f t="shared" si="166"/>
        <v>7170</v>
      </c>
    </row>
    <row r="530" spans="1:8">
      <c r="A530" s="208">
        <v>2080299</v>
      </c>
      <c r="B530" s="211" t="s">
        <v>395</v>
      </c>
      <c r="C530" s="210">
        <v>72</v>
      </c>
      <c r="D530" s="210">
        <v>113</v>
      </c>
      <c r="E530" s="210">
        <f>126+11</f>
        <v>137</v>
      </c>
      <c r="F530" s="52">
        <f t="shared" si="164"/>
        <v>1.9027777777777799</v>
      </c>
      <c r="G530" s="52">
        <f t="shared" si="165"/>
        <v>1.21238938053097</v>
      </c>
      <c r="H530" s="196">
        <f t="shared" si="166"/>
        <v>322</v>
      </c>
    </row>
    <row r="531" spans="1:8" hidden="1">
      <c r="A531" s="205">
        <v>20804</v>
      </c>
      <c r="B531" s="215" t="s">
        <v>396</v>
      </c>
      <c r="C531" s="207">
        <f>SUM(C532)</f>
        <v>0</v>
      </c>
      <c r="D531" s="205">
        <f t="shared" ref="D531" si="169">SUM(D532)</f>
        <v>0</v>
      </c>
      <c r="E531" s="207">
        <f t="shared" ref="E531" si="170">SUM(E532)</f>
        <v>0</v>
      </c>
      <c r="F531" s="52" t="e">
        <f t="shared" si="164"/>
        <v>#DIV/0!</v>
      </c>
      <c r="G531" s="52" t="e">
        <f t="shared" si="165"/>
        <v>#DIV/0!</v>
      </c>
      <c r="H531" s="196">
        <f t="shared" si="166"/>
        <v>0</v>
      </c>
    </row>
    <row r="532" spans="1:8" hidden="1">
      <c r="A532" s="208">
        <v>2080402</v>
      </c>
      <c r="B532" s="211" t="s">
        <v>397</v>
      </c>
      <c r="C532" s="210"/>
      <c r="D532" s="208"/>
      <c r="E532" s="210"/>
      <c r="F532" s="52" t="e">
        <f t="shared" si="164"/>
        <v>#DIV/0!</v>
      </c>
      <c r="G532" s="52" t="e">
        <f t="shared" si="165"/>
        <v>#DIV/0!</v>
      </c>
      <c r="H532" s="196">
        <f t="shared" si="166"/>
        <v>0</v>
      </c>
    </row>
    <row r="533" spans="1:8">
      <c r="A533" s="205">
        <v>20805</v>
      </c>
      <c r="B533" s="215" t="s">
        <v>398</v>
      </c>
      <c r="C533" s="207">
        <f>SUM(C534:C541)</f>
        <v>3784</v>
      </c>
      <c r="D533" s="205">
        <f t="shared" ref="D533" si="171">SUM(D534:D541)</f>
        <v>3348</v>
      </c>
      <c r="E533" s="207">
        <f t="shared" ref="E533" si="172">SUM(E534:E541)</f>
        <v>2276</v>
      </c>
      <c r="F533" s="52">
        <f t="shared" si="164"/>
        <v>0.60147991543340396</v>
      </c>
      <c r="G533" s="52">
        <f t="shared" si="165"/>
        <v>0.67980884109916395</v>
      </c>
      <c r="H533" s="196">
        <f t="shared" si="166"/>
        <v>9408</v>
      </c>
    </row>
    <row r="534" spans="1:8">
      <c r="A534" s="208">
        <v>2080501</v>
      </c>
      <c r="B534" s="211" t="s">
        <v>399</v>
      </c>
      <c r="C534" s="210"/>
      <c r="D534" s="210">
        <v>172</v>
      </c>
      <c r="E534" s="210">
        <v>20</v>
      </c>
      <c r="F534" s="52"/>
      <c r="G534" s="52">
        <f t="shared" si="165"/>
        <v>0.116279069767442</v>
      </c>
      <c r="H534" s="196">
        <f t="shared" si="166"/>
        <v>192</v>
      </c>
    </row>
    <row r="535" spans="1:8">
      <c r="A535" s="208">
        <v>2080502</v>
      </c>
      <c r="B535" s="211" t="s">
        <v>400</v>
      </c>
      <c r="C535" s="210"/>
      <c r="D535" s="210">
        <v>1662</v>
      </c>
      <c r="E535" s="210">
        <v>150</v>
      </c>
      <c r="F535" s="52"/>
      <c r="G535" s="52">
        <f t="shared" si="165"/>
        <v>9.0252707581227401E-2</v>
      </c>
      <c r="H535" s="196">
        <f t="shared" si="166"/>
        <v>1812</v>
      </c>
    </row>
    <row r="536" spans="1:8" hidden="1">
      <c r="A536" s="208">
        <v>2080503</v>
      </c>
      <c r="B536" s="211" t="s">
        <v>401</v>
      </c>
      <c r="C536" s="210"/>
      <c r="D536" s="210"/>
      <c r="E536" s="210"/>
      <c r="F536" s="52" t="e">
        <f t="shared" si="164"/>
        <v>#DIV/0!</v>
      </c>
      <c r="G536" s="52" t="e">
        <f t="shared" si="165"/>
        <v>#DIV/0!</v>
      </c>
      <c r="H536" s="196">
        <f t="shared" si="166"/>
        <v>0</v>
      </c>
    </row>
    <row r="537" spans="1:8">
      <c r="A537" s="208">
        <v>2080505</v>
      </c>
      <c r="B537" s="211" t="s">
        <v>402</v>
      </c>
      <c r="C537" s="210">
        <v>1558</v>
      </c>
      <c r="D537" s="210">
        <v>906</v>
      </c>
      <c r="E537" s="210">
        <v>1497</v>
      </c>
      <c r="F537" s="52">
        <f t="shared" si="164"/>
        <v>0.96084724005134803</v>
      </c>
      <c r="G537" s="52">
        <f t="shared" si="165"/>
        <v>1.6523178807947001</v>
      </c>
      <c r="H537" s="196">
        <f t="shared" si="166"/>
        <v>3961</v>
      </c>
    </row>
    <row r="538" spans="1:8">
      <c r="A538" s="208">
        <v>2080506</v>
      </c>
      <c r="B538" s="211" t="s">
        <v>403</v>
      </c>
      <c r="C538" s="210">
        <v>779</v>
      </c>
      <c r="D538" s="210">
        <v>567</v>
      </c>
      <c r="E538" s="210">
        <v>60</v>
      </c>
      <c r="F538" s="52">
        <f t="shared" si="164"/>
        <v>7.7021822849807395E-2</v>
      </c>
      <c r="G538" s="52">
        <f t="shared" si="165"/>
        <v>0.10582010582010599</v>
      </c>
      <c r="H538" s="196">
        <f t="shared" si="166"/>
        <v>1406</v>
      </c>
    </row>
    <row r="539" spans="1:8">
      <c r="A539" s="208">
        <v>2080507</v>
      </c>
      <c r="B539" s="211" t="s">
        <v>404</v>
      </c>
      <c r="C539" s="210">
        <v>1447</v>
      </c>
      <c r="D539" s="210">
        <v>41</v>
      </c>
      <c r="E539" s="210">
        <f>320+229</f>
        <v>549</v>
      </c>
      <c r="F539" s="52">
        <f t="shared" si="164"/>
        <v>0.37940566689702798</v>
      </c>
      <c r="G539" s="52">
        <f t="shared" si="165"/>
        <v>13.390243902439</v>
      </c>
      <c r="H539" s="196">
        <f t="shared" si="166"/>
        <v>2037</v>
      </c>
    </row>
    <row r="540" spans="1:8" hidden="1">
      <c r="A540" s="208">
        <v>2080508</v>
      </c>
      <c r="B540" s="211" t="s">
        <v>405</v>
      </c>
      <c r="C540" s="210"/>
      <c r="D540" s="210"/>
      <c r="E540" s="210"/>
      <c r="F540" s="52" t="e">
        <f t="shared" si="164"/>
        <v>#DIV/0!</v>
      </c>
      <c r="G540" s="52" t="e">
        <f t="shared" si="165"/>
        <v>#DIV/0!</v>
      </c>
      <c r="H540" s="196">
        <f t="shared" si="166"/>
        <v>0</v>
      </c>
    </row>
    <row r="541" spans="1:8" hidden="1">
      <c r="A541" s="208">
        <v>2080599</v>
      </c>
      <c r="B541" s="211" t="s">
        <v>406</v>
      </c>
      <c r="C541" s="210"/>
      <c r="D541" s="210"/>
      <c r="E541" s="210"/>
      <c r="F541" s="52" t="e">
        <f t="shared" si="164"/>
        <v>#DIV/0!</v>
      </c>
      <c r="G541" s="52" t="e">
        <f t="shared" si="165"/>
        <v>#DIV/0!</v>
      </c>
      <c r="H541" s="196">
        <f t="shared" si="166"/>
        <v>0</v>
      </c>
    </row>
    <row r="542" spans="1:8" hidden="1">
      <c r="A542" s="205">
        <v>20806</v>
      </c>
      <c r="B542" s="215" t="s">
        <v>407</v>
      </c>
      <c r="C542" s="207">
        <f>SUM(C543:C545)</f>
        <v>0</v>
      </c>
      <c r="D542" s="205">
        <f t="shared" ref="D542" si="173">SUM(D543:D545)</f>
        <v>0</v>
      </c>
      <c r="E542" s="207">
        <f t="shared" ref="E542" si="174">SUM(E543:E545)</f>
        <v>0</v>
      </c>
      <c r="F542" s="52" t="e">
        <f t="shared" si="164"/>
        <v>#DIV/0!</v>
      </c>
      <c r="G542" s="52" t="e">
        <f t="shared" si="165"/>
        <v>#DIV/0!</v>
      </c>
      <c r="H542" s="196">
        <f t="shared" si="166"/>
        <v>0</v>
      </c>
    </row>
    <row r="543" spans="1:8" hidden="1">
      <c r="A543" s="208">
        <v>2080601</v>
      </c>
      <c r="B543" s="211" t="s">
        <v>408</v>
      </c>
      <c r="C543" s="210"/>
      <c r="D543" s="208"/>
      <c r="E543" s="210"/>
      <c r="F543" s="52" t="e">
        <f t="shared" si="164"/>
        <v>#DIV/0!</v>
      </c>
      <c r="G543" s="52" t="e">
        <f t="shared" si="165"/>
        <v>#DIV/0!</v>
      </c>
      <c r="H543" s="196">
        <f t="shared" si="166"/>
        <v>0</v>
      </c>
    </row>
    <row r="544" spans="1:8" hidden="1">
      <c r="A544" s="208">
        <v>2080602</v>
      </c>
      <c r="B544" s="211" t="s">
        <v>409</v>
      </c>
      <c r="C544" s="210"/>
      <c r="D544" s="208"/>
      <c r="E544" s="210"/>
      <c r="F544" s="52" t="e">
        <f t="shared" si="164"/>
        <v>#DIV/0!</v>
      </c>
      <c r="G544" s="52" t="e">
        <f t="shared" si="165"/>
        <v>#DIV/0!</v>
      </c>
      <c r="H544" s="196">
        <f t="shared" si="166"/>
        <v>0</v>
      </c>
    </row>
    <row r="545" spans="1:8" hidden="1">
      <c r="A545" s="208">
        <v>2080699</v>
      </c>
      <c r="B545" s="211" t="s">
        <v>410</v>
      </c>
      <c r="C545" s="210"/>
      <c r="D545" s="208"/>
      <c r="E545" s="210"/>
      <c r="F545" s="52" t="e">
        <f t="shared" si="164"/>
        <v>#DIV/0!</v>
      </c>
      <c r="G545" s="52" t="e">
        <f t="shared" si="165"/>
        <v>#DIV/0!</v>
      </c>
      <c r="H545" s="196">
        <f t="shared" si="166"/>
        <v>0</v>
      </c>
    </row>
    <row r="546" spans="1:8">
      <c r="A546" s="205">
        <v>20807</v>
      </c>
      <c r="B546" s="215" t="s">
        <v>411</v>
      </c>
      <c r="C546" s="207">
        <f>SUM(C547:C555)</f>
        <v>1045</v>
      </c>
      <c r="D546" s="205">
        <f t="shared" ref="D546" si="175">SUM(D547:D555)</f>
        <v>1271</v>
      </c>
      <c r="E546" s="207">
        <f t="shared" ref="E546" si="176">SUM(E547:E555)</f>
        <v>490</v>
      </c>
      <c r="F546" s="52">
        <f t="shared" si="164"/>
        <v>0.46889952153109998</v>
      </c>
      <c r="G546" s="52">
        <f t="shared" si="165"/>
        <v>0.38552321007080997</v>
      </c>
      <c r="H546" s="196">
        <f t="shared" si="166"/>
        <v>2806</v>
      </c>
    </row>
    <row r="547" spans="1:8">
      <c r="A547" s="208">
        <v>2080701</v>
      </c>
      <c r="B547" s="211" t="s">
        <v>412</v>
      </c>
      <c r="C547" s="210"/>
      <c r="D547" s="210">
        <v>8</v>
      </c>
      <c r="E547" s="210"/>
      <c r="F547" s="52"/>
      <c r="G547" s="52">
        <f t="shared" si="165"/>
        <v>0</v>
      </c>
      <c r="H547" s="196">
        <f t="shared" si="166"/>
        <v>8</v>
      </c>
    </row>
    <row r="548" spans="1:8" hidden="1">
      <c r="A548" s="208">
        <v>2080702</v>
      </c>
      <c r="B548" s="211" t="s">
        <v>413</v>
      </c>
      <c r="C548" s="210"/>
      <c r="D548" s="210"/>
      <c r="E548" s="210"/>
      <c r="F548" s="52" t="e">
        <f t="shared" si="164"/>
        <v>#DIV/0!</v>
      </c>
      <c r="G548" s="52" t="e">
        <f t="shared" si="165"/>
        <v>#DIV/0!</v>
      </c>
      <c r="H548" s="196">
        <f t="shared" si="166"/>
        <v>0</v>
      </c>
    </row>
    <row r="549" spans="1:8">
      <c r="A549" s="208">
        <v>2080704</v>
      </c>
      <c r="B549" s="211" t="s">
        <v>414</v>
      </c>
      <c r="C549" s="210">
        <v>1</v>
      </c>
      <c r="D549" s="210">
        <v>644</v>
      </c>
      <c r="E549" s="210">
        <f>13</f>
        <v>13</v>
      </c>
      <c r="F549" s="52">
        <f t="shared" si="164"/>
        <v>13</v>
      </c>
      <c r="G549" s="52">
        <f t="shared" si="165"/>
        <v>2.0186335403726701E-2</v>
      </c>
      <c r="H549" s="196">
        <f t="shared" si="166"/>
        <v>658</v>
      </c>
    </row>
    <row r="550" spans="1:8">
      <c r="A550" s="208">
        <v>2080705</v>
      </c>
      <c r="B550" s="211" t="s">
        <v>415</v>
      </c>
      <c r="C550" s="210">
        <v>54</v>
      </c>
      <c r="D550" s="210">
        <v>218</v>
      </c>
      <c r="E550" s="210">
        <f>62+1</f>
        <v>63</v>
      </c>
      <c r="F550" s="52">
        <f t="shared" si="164"/>
        <v>1.1666666666666701</v>
      </c>
      <c r="G550" s="52">
        <f t="shared" si="165"/>
        <v>0.28899082568807299</v>
      </c>
      <c r="H550" s="196">
        <f t="shared" si="166"/>
        <v>335</v>
      </c>
    </row>
    <row r="551" spans="1:8" hidden="1">
      <c r="A551" s="208">
        <v>2080709</v>
      </c>
      <c r="B551" s="211" t="s">
        <v>416</v>
      </c>
      <c r="C551" s="210"/>
      <c r="D551" s="210"/>
      <c r="E551" s="210"/>
      <c r="F551" s="52" t="e">
        <f t="shared" si="164"/>
        <v>#DIV/0!</v>
      </c>
      <c r="G551" s="52" t="e">
        <f t="shared" si="165"/>
        <v>#DIV/0!</v>
      </c>
      <c r="H551" s="196">
        <f t="shared" si="166"/>
        <v>0</v>
      </c>
    </row>
    <row r="552" spans="1:8">
      <c r="A552" s="208">
        <v>2080711</v>
      </c>
      <c r="B552" s="211" t="s">
        <v>417</v>
      </c>
      <c r="C552" s="210">
        <v>25</v>
      </c>
      <c r="D552" s="210">
        <v>28</v>
      </c>
      <c r="E552" s="210"/>
      <c r="F552" s="52">
        <f t="shared" si="164"/>
        <v>0</v>
      </c>
      <c r="G552" s="52">
        <f t="shared" si="165"/>
        <v>0</v>
      </c>
      <c r="H552" s="196">
        <f t="shared" si="166"/>
        <v>53</v>
      </c>
    </row>
    <row r="553" spans="1:8" hidden="1">
      <c r="A553" s="208">
        <v>2080712</v>
      </c>
      <c r="B553" s="211" t="s">
        <v>418</v>
      </c>
      <c r="C553" s="210"/>
      <c r="D553" s="210"/>
      <c r="E553" s="210"/>
      <c r="F553" s="52" t="e">
        <f t="shared" si="164"/>
        <v>#DIV/0!</v>
      </c>
      <c r="G553" s="52" t="e">
        <f t="shared" si="165"/>
        <v>#DIV/0!</v>
      </c>
      <c r="H553" s="196">
        <f t="shared" si="166"/>
        <v>0</v>
      </c>
    </row>
    <row r="554" spans="1:8">
      <c r="A554" s="208">
        <v>2080713</v>
      </c>
      <c r="B554" s="211" t="s">
        <v>419</v>
      </c>
      <c r="C554" s="210"/>
      <c r="D554" s="210"/>
      <c r="E554" s="210">
        <f>23</f>
        <v>23</v>
      </c>
      <c r="F554" s="52"/>
      <c r="G554" s="52"/>
      <c r="H554" s="196">
        <f t="shared" si="166"/>
        <v>23</v>
      </c>
    </row>
    <row r="555" spans="1:8">
      <c r="A555" s="208">
        <v>2080799</v>
      </c>
      <c r="B555" s="211" t="s">
        <v>420</v>
      </c>
      <c r="C555" s="210">
        <v>965</v>
      </c>
      <c r="D555" s="210">
        <v>373</v>
      </c>
      <c r="E555" s="210">
        <f>110+102+179</f>
        <v>391</v>
      </c>
      <c r="F555" s="52">
        <f t="shared" si="164"/>
        <v>0.405181347150259</v>
      </c>
      <c r="G555" s="52">
        <f t="shared" si="165"/>
        <v>1.04825737265416</v>
      </c>
      <c r="H555" s="196">
        <f t="shared" si="166"/>
        <v>1729</v>
      </c>
    </row>
    <row r="556" spans="1:8">
      <c r="A556" s="205">
        <v>20808</v>
      </c>
      <c r="B556" s="215" t="s">
        <v>421</v>
      </c>
      <c r="C556" s="207">
        <f>SUM(C557:C564)</f>
        <v>461</v>
      </c>
      <c r="D556" s="205">
        <f t="shared" ref="D556" si="177">SUM(D557:D564)</f>
        <v>315</v>
      </c>
      <c r="E556" s="207">
        <f t="shared" ref="E556" si="178">SUM(E557:E564)</f>
        <v>354</v>
      </c>
      <c r="F556" s="52">
        <f t="shared" si="164"/>
        <v>0.76789587852494601</v>
      </c>
      <c r="G556" s="52">
        <f t="shared" si="165"/>
        <v>1.12380952380952</v>
      </c>
      <c r="H556" s="196">
        <f t="shared" si="166"/>
        <v>1130</v>
      </c>
    </row>
    <row r="557" spans="1:8" hidden="1">
      <c r="A557" s="208">
        <v>2080801</v>
      </c>
      <c r="B557" s="211" t="s">
        <v>422</v>
      </c>
      <c r="C557" s="210"/>
      <c r="D557" s="210"/>
      <c r="E557" s="210"/>
      <c r="F557" s="52" t="e">
        <f t="shared" si="164"/>
        <v>#DIV/0!</v>
      </c>
      <c r="G557" s="52" t="e">
        <f t="shared" si="165"/>
        <v>#DIV/0!</v>
      </c>
      <c r="H557" s="196">
        <f t="shared" si="166"/>
        <v>0</v>
      </c>
    </row>
    <row r="558" spans="1:8" hidden="1">
      <c r="A558" s="208">
        <v>2080802</v>
      </c>
      <c r="B558" s="211" t="s">
        <v>423</v>
      </c>
      <c r="C558" s="210"/>
      <c r="D558" s="210"/>
      <c r="E558" s="210"/>
      <c r="F558" s="52" t="e">
        <f t="shared" si="164"/>
        <v>#DIV/0!</v>
      </c>
      <c r="G558" s="52" t="e">
        <f t="shared" si="165"/>
        <v>#DIV/0!</v>
      </c>
      <c r="H558" s="196">
        <f t="shared" si="166"/>
        <v>0</v>
      </c>
    </row>
    <row r="559" spans="1:8" hidden="1">
      <c r="A559" s="208">
        <v>2080803</v>
      </c>
      <c r="B559" s="211" t="s">
        <v>424</v>
      </c>
      <c r="C559" s="210"/>
      <c r="D559" s="210"/>
      <c r="E559" s="210"/>
      <c r="F559" s="52" t="e">
        <f t="shared" si="164"/>
        <v>#DIV/0!</v>
      </c>
      <c r="G559" s="52" t="e">
        <f t="shared" si="165"/>
        <v>#DIV/0!</v>
      </c>
      <c r="H559" s="196">
        <f t="shared" si="166"/>
        <v>0</v>
      </c>
    </row>
    <row r="560" spans="1:8">
      <c r="A560" s="208">
        <v>2080805</v>
      </c>
      <c r="B560" s="211" t="s">
        <v>425</v>
      </c>
      <c r="C560" s="210">
        <v>220</v>
      </c>
      <c r="D560" s="210">
        <v>141</v>
      </c>
      <c r="E560" s="210">
        <v>160</v>
      </c>
      <c r="F560" s="52">
        <f t="shared" si="164"/>
        <v>0.72727272727272696</v>
      </c>
      <c r="G560" s="52">
        <f t="shared" si="165"/>
        <v>1.1347517730496499</v>
      </c>
      <c r="H560" s="196">
        <f t="shared" si="166"/>
        <v>521</v>
      </c>
    </row>
    <row r="561" spans="1:8" hidden="1">
      <c r="A561" s="208">
        <v>2080806</v>
      </c>
      <c r="B561" s="211" t="s">
        <v>426</v>
      </c>
      <c r="C561" s="210"/>
      <c r="D561" s="210"/>
      <c r="E561" s="210"/>
      <c r="F561" s="52" t="e">
        <f t="shared" si="164"/>
        <v>#DIV/0!</v>
      </c>
      <c r="G561" s="52" t="e">
        <f t="shared" si="165"/>
        <v>#DIV/0!</v>
      </c>
      <c r="H561" s="196">
        <f t="shared" si="166"/>
        <v>0</v>
      </c>
    </row>
    <row r="562" spans="1:8" hidden="1">
      <c r="A562" s="208">
        <v>2080807</v>
      </c>
      <c r="B562" s="211" t="s">
        <v>427</v>
      </c>
      <c r="C562" s="210"/>
      <c r="D562" s="210"/>
      <c r="E562" s="210"/>
      <c r="F562" s="52" t="e">
        <f t="shared" si="164"/>
        <v>#DIV/0!</v>
      </c>
      <c r="G562" s="52" t="e">
        <f t="shared" si="165"/>
        <v>#DIV/0!</v>
      </c>
      <c r="H562" s="196">
        <f t="shared" si="166"/>
        <v>0</v>
      </c>
    </row>
    <row r="563" spans="1:8" hidden="1">
      <c r="A563" s="208">
        <v>2080808</v>
      </c>
      <c r="B563" s="211" t="s">
        <v>428</v>
      </c>
      <c r="C563" s="210"/>
      <c r="D563" s="210"/>
      <c r="E563" s="210"/>
      <c r="F563" s="52" t="e">
        <f t="shared" si="164"/>
        <v>#DIV/0!</v>
      </c>
      <c r="G563" s="52" t="e">
        <f t="shared" si="165"/>
        <v>#DIV/0!</v>
      </c>
      <c r="H563" s="196">
        <f t="shared" si="166"/>
        <v>0</v>
      </c>
    </row>
    <row r="564" spans="1:8">
      <c r="A564" s="208">
        <v>2080899</v>
      </c>
      <c r="B564" s="211" t="s">
        <v>429</v>
      </c>
      <c r="C564" s="210">
        <v>241</v>
      </c>
      <c r="D564" s="210">
        <v>174</v>
      </c>
      <c r="E564" s="210">
        <f>22+33+139</f>
        <v>194</v>
      </c>
      <c r="F564" s="52">
        <f t="shared" si="164"/>
        <v>0.804979253112033</v>
      </c>
      <c r="G564" s="52">
        <f t="shared" si="165"/>
        <v>1.11494252873563</v>
      </c>
      <c r="H564" s="196">
        <f t="shared" si="166"/>
        <v>609</v>
      </c>
    </row>
    <row r="565" spans="1:8">
      <c r="A565" s="205">
        <v>20809</v>
      </c>
      <c r="B565" s="215" t="s">
        <v>430</v>
      </c>
      <c r="C565" s="226">
        <f>SUM(C566:C571)</f>
        <v>219</v>
      </c>
      <c r="D565" s="205">
        <f t="shared" ref="D565" si="179">SUM(D566:D571)</f>
        <v>94</v>
      </c>
      <c r="E565" s="226">
        <f t="shared" ref="E565" si="180">SUM(E566:E571)</f>
        <v>215</v>
      </c>
      <c r="F565" s="52">
        <f t="shared" si="164"/>
        <v>0.98173515981735204</v>
      </c>
      <c r="G565" s="52">
        <f t="shared" si="165"/>
        <v>2.2872340425531901</v>
      </c>
      <c r="H565" s="196">
        <f t="shared" si="166"/>
        <v>528</v>
      </c>
    </row>
    <row r="566" spans="1:8">
      <c r="A566" s="208">
        <v>2080901</v>
      </c>
      <c r="B566" s="211" t="s">
        <v>431</v>
      </c>
      <c r="C566" s="227">
        <v>133</v>
      </c>
      <c r="D566" s="208">
        <v>72</v>
      </c>
      <c r="E566" s="227">
        <f>120+5</f>
        <v>125</v>
      </c>
      <c r="F566" s="52">
        <f t="shared" si="164"/>
        <v>0.93984962406015005</v>
      </c>
      <c r="G566" s="52">
        <f t="shared" si="165"/>
        <v>1.7361111111111101</v>
      </c>
      <c r="H566" s="196">
        <f t="shared" si="166"/>
        <v>330</v>
      </c>
    </row>
    <row r="567" spans="1:8" hidden="1">
      <c r="A567" s="208">
        <v>2080902</v>
      </c>
      <c r="B567" s="211" t="s">
        <v>432</v>
      </c>
      <c r="C567" s="210"/>
      <c r="D567" s="208"/>
      <c r="E567" s="210"/>
      <c r="F567" s="52" t="e">
        <f t="shared" si="164"/>
        <v>#DIV/0!</v>
      </c>
      <c r="G567" s="52" t="e">
        <f t="shared" si="165"/>
        <v>#DIV/0!</v>
      </c>
      <c r="H567" s="196">
        <f t="shared" si="166"/>
        <v>0</v>
      </c>
    </row>
    <row r="568" spans="1:8" hidden="1">
      <c r="A568" s="208">
        <v>2080903</v>
      </c>
      <c r="B568" s="211" t="s">
        <v>433</v>
      </c>
      <c r="C568" s="210"/>
      <c r="D568" s="208"/>
      <c r="E568" s="210"/>
      <c r="F568" s="52" t="e">
        <f t="shared" si="164"/>
        <v>#DIV/0!</v>
      </c>
      <c r="G568" s="52" t="e">
        <f t="shared" si="165"/>
        <v>#DIV/0!</v>
      </c>
      <c r="H568" s="196">
        <f t="shared" si="166"/>
        <v>0</v>
      </c>
    </row>
    <row r="569" spans="1:8">
      <c r="A569" s="208">
        <v>2080904</v>
      </c>
      <c r="B569" s="211" t="s">
        <v>434</v>
      </c>
      <c r="C569" s="210">
        <v>6</v>
      </c>
      <c r="D569" s="208">
        <v>1</v>
      </c>
      <c r="E569" s="210">
        <f>8</f>
        <v>8</v>
      </c>
      <c r="F569" s="52">
        <f t="shared" si="164"/>
        <v>1.3333333333333299</v>
      </c>
      <c r="G569" s="52">
        <f t="shared" si="165"/>
        <v>8</v>
      </c>
      <c r="H569" s="196">
        <f t="shared" si="166"/>
        <v>15</v>
      </c>
    </row>
    <row r="570" spans="1:8" hidden="1">
      <c r="A570" s="208">
        <v>2080905</v>
      </c>
      <c r="B570" s="211" t="s">
        <v>435</v>
      </c>
      <c r="C570" s="210"/>
      <c r="D570" s="208"/>
      <c r="E570" s="210"/>
      <c r="F570" s="52" t="e">
        <f t="shared" si="164"/>
        <v>#DIV/0!</v>
      </c>
      <c r="G570" s="52" t="e">
        <f t="shared" si="165"/>
        <v>#DIV/0!</v>
      </c>
      <c r="H570" s="196">
        <f t="shared" si="166"/>
        <v>0</v>
      </c>
    </row>
    <row r="571" spans="1:8">
      <c r="A571" s="208">
        <v>2080999</v>
      </c>
      <c r="B571" s="211" t="s">
        <v>436</v>
      </c>
      <c r="C571" s="210">
        <v>80</v>
      </c>
      <c r="D571" s="208">
        <v>21</v>
      </c>
      <c r="E571" s="210">
        <f>72+10</f>
        <v>82</v>
      </c>
      <c r="F571" s="52">
        <f t="shared" si="164"/>
        <v>1.0249999999999999</v>
      </c>
      <c r="G571" s="52">
        <f t="shared" si="165"/>
        <v>3.9047619047619002</v>
      </c>
      <c r="H571" s="196">
        <f t="shared" si="166"/>
        <v>183</v>
      </c>
    </row>
    <row r="572" spans="1:8">
      <c r="A572" s="205">
        <v>20810</v>
      </c>
      <c r="B572" s="215" t="s">
        <v>437</v>
      </c>
      <c r="C572" s="226">
        <f>SUM(C573:C579)</f>
        <v>210</v>
      </c>
      <c r="D572" s="205">
        <f t="shared" ref="D572" si="181">SUM(D573:D579)</f>
        <v>300</v>
      </c>
      <c r="E572" s="226">
        <f t="shared" ref="E572" si="182">SUM(E573:E579)</f>
        <v>239</v>
      </c>
      <c r="F572" s="52">
        <f t="shared" si="164"/>
        <v>1.13809523809524</v>
      </c>
      <c r="G572" s="52">
        <f t="shared" si="165"/>
        <v>0.79666666666666697</v>
      </c>
      <c r="H572" s="196">
        <f t="shared" si="166"/>
        <v>749</v>
      </c>
    </row>
    <row r="573" spans="1:8">
      <c r="A573" s="208">
        <v>2081001</v>
      </c>
      <c r="B573" s="211" t="s">
        <v>438</v>
      </c>
      <c r="C573" s="227">
        <v>2</v>
      </c>
      <c r="D573" s="208">
        <v>18</v>
      </c>
      <c r="E573" s="227">
        <f>13</f>
        <v>13</v>
      </c>
      <c r="F573" s="52">
        <f t="shared" si="164"/>
        <v>6.5</v>
      </c>
      <c r="G573" s="52">
        <f t="shared" si="165"/>
        <v>0.72222222222222199</v>
      </c>
      <c r="H573" s="196">
        <f t="shared" si="166"/>
        <v>33</v>
      </c>
    </row>
    <row r="574" spans="1:8">
      <c r="A574" s="208">
        <v>2081002</v>
      </c>
      <c r="B574" s="211" t="s">
        <v>439</v>
      </c>
      <c r="C574" s="227">
        <v>167</v>
      </c>
      <c r="D574" s="208">
        <v>190</v>
      </c>
      <c r="E574" s="227">
        <f>132+59</f>
        <v>191</v>
      </c>
      <c r="F574" s="52">
        <f t="shared" si="164"/>
        <v>1.1437125748503001</v>
      </c>
      <c r="G574" s="52">
        <f t="shared" si="165"/>
        <v>1.00526315789474</v>
      </c>
      <c r="H574" s="196">
        <f t="shared" si="166"/>
        <v>548</v>
      </c>
    </row>
    <row r="575" spans="1:8" hidden="1">
      <c r="A575" s="208">
        <v>2081003</v>
      </c>
      <c r="B575" s="211" t="s">
        <v>440</v>
      </c>
      <c r="C575" s="210"/>
      <c r="D575" s="208"/>
      <c r="E575" s="210"/>
      <c r="F575" s="52" t="e">
        <f t="shared" si="164"/>
        <v>#DIV/0!</v>
      </c>
      <c r="G575" s="52" t="e">
        <f t="shared" si="165"/>
        <v>#DIV/0!</v>
      </c>
      <c r="H575" s="196">
        <f t="shared" si="166"/>
        <v>0</v>
      </c>
    </row>
    <row r="576" spans="1:8">
      <c r="A576" s="208">
        <v>2081004</v>
      </c>
      <c r="B576" s="211" t="s">
        <v>441</v>
      </c>
      <c r="C576" s="210">
        <v>18</v>
      </c>
      <c r="D576" s="208">
        <v>8</v>
      </c>
      <c r="E576" s="210">
        <f>8+3+2</f>
        <v>13</v>
      </c>
      <c r="F576" s="52">
        <f t="shared" si="164"/>
        <v>0.72222222222222199</v>
      </c>
      <c r="G576" s="52">
        <f t="shared" si="165"/>
        <v>1.625</v>
      </c>
      <c r="H576" s="196">
        <f t="shared" si="166"/>
        <v>39</v>
      </c>
    </row>
    <row r="577" spans="1:8" hidden="1">
      <c r="A577" s="208">
        <v>2081005</v>
      </c>
      <c r="B577" s="211" t="s">
        <v>442</v>
      </c>
      <c r="C577" s="210"/>
      <c r="D577" s="208"/>
      <c r="E577" s="210"/>
      <c r="F577" s="52" t="e">
        <f t="shared" si="164"/>
        <v>#DIV/0!</v>
      </c>
      <c r="G577" s="52" t="e">
        <f t="shared" si="165"/>
        <v>#DIV/0!</v>
      </c>
      <c r="H577" s="196">
        <f t="shared" si="166"/>
        <v>0</v>
      </c>
    </row>
    <row r="578" spans="1:8">
      <c r="A578" s="208">
        <v>2081006</v>
      </c>
      <c r="B578" s="211" t="s">
        <v>443</v>
      </c>
      <c r="C578" s="210"/>
      <c r="D578" s="208">
        <v>2</v>
      </c>
      <c r="E578" s="210"/>
      <c r="F578" s="52"/>
      <c r="G578" s="52">
        <f t="shared" si="165"/>
        <v>0</v>
      </c>
      <c r="H578" s="196">
        <f t="shared" si="166"/>
        <v>2</v>
      </c>
    </row>
    <row r="579" spans="1:8">
      <c r="A579" s="208">
        <v>2081099</v>
      </c>
      <c r="B579" s="211" t="s">
        <v>444</v>
      </c>
      <c r="C579" s="210">
        <v>23</v>
      </c>
      <c r="D579" s="208">
        <v>82</v>
      </c>
      <c r="E579" s="210">
        <f>19+3</f>
        <v>22</v>
      </c>
      <c r="F579" s="52">
        <f t="shared" si="164"/>
        <v>0.95652173913043503</v>
      </c>
      <c r="G579" s="52">
        <f t="shared" si="165"/>
        <v>0.26829268292682901</v>
      </c>
      <c r="H579" s="196">
        <f t="shared" si="166"/>
        <v>127</v>
      </c>
    </row>
    <row r="580" spans="1:8">
      <c r="A580" s="205">
        <v>20811</v>
      </c>
      <c r="B580" s="215" t="s">
        <v>445</v>
      </c>
      <c r="C580" s="207">
        <f>SUM(C581:C588)</f>
        <v>262</v>
      </c>
      <c r="D580" s="205">
        <f t="shared" ref="D580" si="183">SUM(D581:D588)</f>
        <v>790</v>
      </c>
      <c r="E580" s="207">
        <f t="shared" ref="E580" si="184">SUM(E581:E588)</f>
        <v>242</v>
      </c>
      <c r="F580" s="52">
        <f t="shared" si="164"/>
        <v>0.92366412213740501</v>
      </c>
      <c r="G580" s="52">
        <f t="shared" si="165"/>
        <v>0.30632911392405099</v>
      </c>
      <c r="H580" s="196">
        <f t="shared" si="166"/>
        <v>1294</v>
      </c>
    </row>
    <row r="581" spans="1:8" hidden="1">
      <c r="A581" s="208">
        <v>2081101</v>
      </c>
      <c r="B581" s="211" t="s">
        <v>45</v>
      </c>
      <c r="C581" s="210"/>
      <c r="D581" s="210"/>
      <c r="E581" s="210"/>
      <c r="F581" s="52" t="e">
        <f t="shared" si="164"/>
        <v>#DIV/0!</v>
      </c>
      <c r="G581" s="52" t="e">
        <f t="shared" si="165"/>
        <v>#DIV/0!</v>
      </c>
      <c r="H581" s="196">
        <f t="shared" si="166"/>
        <v>0</v>
      </c>
    </row>
    <row r="582" spans="1:8" hidden="1">
      <c r="A582" s="208">
        <v>2081102</v>
      </c>
      <c r="B582" s="211" t="s">
        <v>46</v>
      </c>
      <c r="C582" s="210"/>
      <c r="D582" s="210"/>
      <c r="E582" s="210"/>
      <c r="F582" s="52" t="e">
        <f t="shared" ref="F582:F645" si="185">E582/C582</f>
        <v>#DIV/0!</v>
      </c>
      <c r="G582" s="52" t="e">
        <f t="shared" ref="G582:G645" si="186">E582/D582</f>
        <v>#DIV/0!</v>
      </c>
      <c r="H582" s="196">
        <f t="shared" si="166"/>
        <v>0</v>
      </c>
    </row>
    <row r="583" spans="1:8" hidden="1">
      <c r="A583" s="208">
        <v>2081103</v>
      </c>
      <c r="B583" s="211" t="s">
        <v>47</v>
      </c>
      <c r="C583" s="210"/>
      <c r="D583" s="210"/>
      <c r="E583" s="210"/>
      <c r="F583" s="52" t="e">
        <f t="shared" si="185"/>
        <v>#DIV/0!</v>
      </c>
      <c r="G583" s="52" t="e">
        <f t="shared" si="186"/>
        <v>#DIV/0!</v>
      </c>
      <c r="H583" s="196">
        <f t="shared" si="166"/>
        <v>0</v>
      </c>
    </row>
    <row r="584" spans="1:8">
      <c r="A584" s="208">
        <v>2081104</v>
      </c>
      <c r="B584" s="211" t="s">
        <v>446</v>
      </c>
      <c r="C584" s="210">
        <v>87</v>
      </c>
      <c r="D584" s="210">
        <v>29</v>
      </c>
      <c r="E584" s="210">
        <f>44+21+14</f>
        <v>79</v>
      </c>
      <c r="F584" s="52">
        <f t="shared" si="185"/>
        <v>0.90804597701149403</v>
      </c>
      <c r="G584" s="52">
        <f t="shared" si="186"/>
        <v>2.72413793103448</v>
      </c>
      <c r="H584" s="196">
        <f t="shared" ref="H584:H647" si="187">C584+D584+E584</f>
        <v>195</v>
      </c>
    </row>
    <row r="585" spans="1:8">
      <c r="A585" s="208">
        <v>2081105</v>
      </c>
      <c r="B585" s="211" t="s">
        <v>447</v>
      </c>
      <c r="C585" s="210">
        <v>41</v>
      </c>
      <c r="D585" s="210">
        <v>13</v>
      </c>
      <c r="E585" s="210">
        <f>1+5</f>
        <v>6</v>
      </c>
      <c r="F585" s="52">
        <f t="shared" si="185"/>
        <v>0.146341463414634</v>
      </c>
      <c r="G585" s="52">
        <f t="shared" si="186"/>
        <v>0.46153846153846201</v>
      </c>
      <c r="H585" s="196">
        <f t="shared" si="187"/>
        <v>60</v>
      </c>
    </row>
    <row r="586" spans="1:8" hidden="1">
      <c r="A586" s="208">
        <v>2081106</v>
      </c>
      <c r="B586" s="211" t="s">
        <v>448</v>
      </c>
      <c r="C586" s="210"/>
      <c r="D586" s="210"/>
      <c r="E586" s="210"/>
      <c r="F586" s="52" t="e">
        <f t="shared" si="185"/>
        <v>#DIV/0!</v>
      </c>
      <c r="G586" s="52" t="e">
        <f t="shared" si="186"/>
        <v>#DIV/0!</v>
      </c>
      <c r="H586" s="196">
        <f t="shared" si="187"/>
        <v>0</v>
      </c>
    </row>
    <row r="587" spans="1:8">
      <c r="A587" s="208">
        <v>2081107</v>
      </c>
      <c r="B587" s="211" t="s">
        <v>449</v>
      </c>
      <c r="C587" s="210">
        <v>121</v>
      </c>
      <c r="D587" s="210">
        <v>156</v>
      </c>
      <c r="E587" s="210">
        <f>40+97</f>
        <v>137</v>
      </c>
      <c r="F587" s="52">
        <f t="shared" si="185"/>
        <v>1.1322314049586799</v>
      </c>
      <c r="G587" s="52">
        <f t="shared" si="186"/>
        <v>0.87820512820512797</v>
      </c>
      <c r="H587" s="196">
        <f t="shared" si="187"/>
        <v>414</v>
      </c>
    </row>
    <row r="588" spans="1:8">
      <c r="A588" s="208">
        <v>2081199</v>
      </c>
      <c r="B588" s="211" t="s">
        <v>450</v>
      </c>
      <c r="C588" s="210">
        <v>13</v>
      </c>
      <c r="D588" s="210">
        <v>592</v>
      </c>
      <c r="E588" s="210">
        <f>11+9</f>
        <v>20</v>
      </c>
      <c r="F588" s="52">
        <f t="shared" si="185"/>
        <v>1.5384615384615401</v>
      </c>
      <c r="G588" s="52">
        <f t="shared" si="186"/>
        <v>3.37837837837838E-2</v>
      </c>
      <c r="H588" s="196">
        <f t="shared" si="187"/>
        <v>625</v>
      </c>
    </row>
    <row r="589" spans="1:8" hidden="1">
      <c r="A589" s="205">
        <v>20816</v>
      </c>
      <c r="B589" s="215" t="s">
        <v>451</v>
      </c>
      <c r="C589" s="207">
        <f>SUM(C590:C593)</f>
        <v>0</v>
      </c>
      <c r="D589" s="205">
        <f t="shared" ref="D589" si="188">SUM(D590:D593)</f>
        <v>0</v>
      </c>
      <c r="E589" s="207">
        <f t="shared" ref="E589" si="189">SUM(E590:E593)</f>
        <v>0</v>
      </c>
      <c r="F589" s="52" t="e">
        <f t="shared" si="185"/>
        <v>#DIV/0!</v>
      </c>
      <c r="G589" s="52" t="e">
        <f t="shared" si="186"/>
        <v>#DIV/0!</v>
      </c>
      <c r="H589" s="196">
        <f t="shared" si="187"/>
        <v>0</v>
      </c>
    </row>
    <row r="590" spans="1:8" hidden="1">
      <c r="A590" s="208">
        <v>2081601</v>
      </c>
      <c r="B590" s="211" t="s">
        <v>45</v>
      </c>
      <c r="C590" s="210"/>
      <c r="D590" s="208"/>
      <c r="E590" s="210"/>
      <c r="F590" s="52" t="e">
        <f t="shared" si="185"/>
        <v>#DIV/0!</v>
      </c>
      <c r="G590" s="52" t="e">
        <f t="shared" si="186"/>
        <v>#DIV/0!</v>
      </c>
      <c r="H590" s="196">
        <f t="shared" si="187"/>
        <v>0</v>
      </c>
    </row>
    <row r="591" spans="1:8" hidden="1">
      <c r="A591" s="208">
        <v>2081602</v>
      </c>
      <c r="B591" s="211" t="s">
        <v>46</v>
      </c>
      <c r="C591" s="210"/>
      <c r="D591" s="208"/>
      <c r="E591" s="210"/>
      <c r="F591" s="52" t="e">
        <f t="shared" si="185"/>
        <v>#DIV/0!</v>
      </c>
      <c r="G591" s="52" t="e">
        <f t="shared" si="186"/>
        <v>#DIV/0!</v>
      </c>
      <c r="H591" s="196">
        <f t="shared" si="187"/>
        <v>0</v>
      </c>
    </row>
    <row r="592" spans="1:8" hidden="1">
      <c r="A592" s="208">
        <v>2081603</v>
      </c>
      <c r="B592" s="211" t="s">
        <v>47</v>
      </c>
      <c r="C592" s="210"/>
      <c r="D592" s="208"/>
      <c r="E592" s="210"/>
      <c r="F592" s="52" t="e">
        <f t="shared" si="185"/>
        <v>#DIV/0!</v>
      </c>
      <c r="G592" s="52" t="e">
        <f t="shared" si="186"/>
        <v>#DIV/0!</v>
      </c>
      <c r="H592" s="196">
        <f t="shared" si="187"/>
        <v>0</v>
      </c>
    </row>
    <row r="593" spans="1:8" hidden="1">
      <c r="A593" s="208">
        <v>2081699</v>
      </c>
      <c r="B593" s="211" t="s">
        <v>452</v>
      </c>
      <c r="C593" s="210"/>
      <c r="D593" s="208"/>
      <c r="E593" s="210"/>
      <c r="F593" s="52" t="e">
        <f t="shared" si="185"/>
        <v>#DIV/0!</v>
      </c>
      <c r="G593" s="52" t="e">
        <f t="shared" si="186"/>
        <v>#DIV/0!</v>
      </c>
      <c r="H593" s="196">
        <f t="shared" si="187"/>
        <v>0</v>
      </c>
    </row>
    <row r="594" spans="1:8">
      <c r="A594" s="205">
        <v>20819</v>
      </c>
      <c r="B594" s="215" t="s">
        <v>453</v>
      </c>
      <c r="C594" s="207">
        <f>SUM(C595:C596)</f>
        <v>584</v>
      </c>
      <c r="D594" s="205">
        <f t="shared" ref="D594" si="190">SUM(D595:D596)</f>
        <v>1456</v>
      </c>
      <c r="E594" s="207">
        <f t="shared" ref="E594" si="191">SUM(E595:E596)</f>
        <v>1431</v>
      </c>
      <c r="F594" s="52">
        <f t="shared" si="185"/>
        <v>2.4503424657534199</v>
      </c>
      <c r="G594" s="52">
        <f t="shared" si="186"/>
        <v>0.98282967032966995</v>
      </c>
      <c r="H594" s="196">
        <f t="shared" si="187"/>
        <v>3471</v>
      </c>
    </row>
    <row r="595" spans="1:8">
      <c r="A595" s="208">
        <v>2081901</v>
      </c>
      <c r="B595" s="211" t="s">
        <v>454</v>
      </c>
      <c r="C595" s="210">
        <v>405</v>
      </c>
      <c r="D595" s="210">
        <v>967</v>
      </c>
      <c r="E595" s="210">
        <f>296+988</f>
        <v>1284</v>
      </c>
      <c r="F595" s="52">
        <f t="shared" si="185"/>
        <v>3.1703703703703701</v>
      </c>
      <c r="G595" s="52">
        <f t="shared" si="186"/>
        <v>1.3278179937952399</v>
      </c>
      <c r="H595" s="196">
        <f t="shared" si="187"/>
        <v>2656</v>
      </c>
    </row>
    <row r="596" spans="1:8">
      <c r="A596" s="208">
        <v>2081902</v>
      </c>
      <c r="B596" s="211" t="s">
        <v>455</v>
      </c>
      <c r="C596" s="210">
        <v>179</v>
      </c>
      <c r="D596" s="210">
        <v>489</v>
      </c>
      <c r="E596" s="210">
        <v>147</v>
      </c>
      <c r="F596" s="52">
        <f t="shared" si="185"/>
        <v>0.82122905027933002</v>
      </c>
      <c r="G596" s="52">
        <f t="shared" si="186"/>
        <v>0.30061349693251499</v>
      </c>
      <c r="H596" s="196">
        <f t="shared" si="187"/>
        <v>815</v>
      </c>
    </row>
    <row r="597" spans="1:8">
      <c r="A597" s="205">
        <v>20820</v>
      </c>
      <c r="B597" s="215" t="s">
        <v>456</v>
      </c>
      <c r="C597" s="207">
        <f>SUM(C598:C599)</f>
        <v>40</v>
      </c>
      <c r="D597" s="205">
        <f t="shared" ref="D597" si="192">SUM(D598:D599)</f>
        <v>64</v>
      </c>
      <c r="E597" s="207">
        <f t="shared" ref="E597" si="193">SUM(E598:E599)</f>
        <v>96</v>
      </c>
      <c r="F597" s="52">
        <f t="shared" si="185"/>
        <v>2.4</v>
      </c>
      <c r="G597" s="52">
        <f t="shared" si="186"/>
        <v>1.5</v>
      </c>
      <c r="H597" s="196">
        <f t="shared" si="187"/>
        <v>200</v>
      </c>
    </row>
    <row r="598" spans="1:8">
      <c r="A598" s="208">
        <v>2082001</v>
      </c>
      <c r="B598" s="211" t="s">
        <v>457</v>
      </c>
      <c r="C598" s="210">
        <v>35</v>
      </c>
      <c r="D598" s="210">
        <v>60</v>
      </c>
      <c r="E598" s="210">
        <f>31+10+53</f>
        <v>94</v>
      </c>
      <c r="F598" s="52">
        <f t="shared" si="185"/>
        <v>2.6857142857142899</v>
      </c>
      <c r="G598" s="52">
        <f t="shared" si="186"/>
        <v>1.56666666666667</v>
      </c>
      <c r="H598" s="196">
        <f t="shared" si="187"/>
        <v>189</v>
      </c>
    </row>
    <row r="599" spans="1:8">
      <c r="A599" s="208">
        <v>2082002</v>
      </c>
      <c r="B599" s="211" t="s">
        <v>458</v>
      </c>
      <c r="C599" s="210">
        <v>5</v>
      </c>
      <c r="D599" s="210">
        <v>4</v>
      </c>
      <c r="E599" s="210">
        <f>2</f>
        <v>2</v>
      </c>
      <c r="F599" s="52">
        <f t="shared" si="185"/>
        <v>0.4</v>
      </c>
      <c r="G599" s="52">
        <f t="shared" si="186"/>
        <v>0.5</v>
      </c>
      <c r="H599" s="196">
        <f t="shared" si="187"/>
        <v>11</v>
      </c>
    </row>
    <row r="600" spans="1:8">
      <c r="A600" s="205">
        <v>20821</v>
      </c>
      <c r="B600" s="215" t="s">
        <v>459</v>
      </c>
      <c r="C600" s="207">
        <f>SUM(C601:C602)</f>
        <v>102</v>
      </c>
      <c r="D600" s="205">
        <f>SUM(D601:D602)</f>
        <v>319</v>
      </c>
      <c r="E600" s="207">
        <f t="shared" ref="E600" si="194">SUM(E601:E602)</f>
        <v>325</v>
      </c>
      <c r="F600" s="52">
        <f t="shared" si="185"/>
        <v>3.18627450980392</v>
      </c>
      <c r="G600" s="52">
        <f t="shared" si="186"/>
        <v>1.0188087774294701</v>
      </c>
      <c r="H600" s="196">
        <f t="shared" si="187"/>
        <v>746</v>
      </c>
    </row>
    <row r="601" spans="1:8">
      <c r="A601" s="208">
        <v>2082101</v>
      </c>
      <c r="B601" s="211" t="s">
        <v>460</v>
      </c>
      <c r="C601" s="210">
        <v>51</v>
      </c>
      <c r="D601" s="210">
        <v>125</v>
      </c>
      <c r="E601" s="210">
        <f>53+205</f>
        <v>258</v>
      </c>
      <c r="F601" s="52">
        <f t="shared" si="185"/>
        <v>5.0588235294117601</v>
      </c>
      <c r="G601" s="52">
        <f t="shared" si="186"/>
        <v>2.0640000000000001</v>
      </c>
      <c r="H601" s="196">
        <f t="shared" si="187"/>
        <v>434</v>
      </c>
    </row>
    <row r="602" spans="1:8">
      <c r="A602" s="208">
        <v>2082102</v>
      </c>
      <c r="B602" s="211" t="s">
        <v>461</v>
      </c>
      <c r="C602" s="210">
        <v>51</v>
      </c>
      <c r="D602" s="210">
        <v>194</v>
      </c>
      <c r="E602" s="210">
        <v>67</v>
      </c>
      <c r="F602" s="52">
        <f t="shared" si="185"/>
        <v>1.31372549019608</v>
      </c>
      <c r="G602" s="52">
        <f t="shared" si="186"/>
        <v>0.34536082474226798</v>
      </c>
      <c r="H602" s="196">
        <f t="shared" si="187"/>
        <v>312</v>
      </c>
    </row>
    <row r="603" spans="1:8" hidden="1">
      <c r="A603" s="205">
        <v>20824</v>
      </c>
      <c r="B603" s="215" t="s">
        <v>462</v>
      </c>
      <c r="C603" s="207">
        <f>SUM(C604:C605)</f>
        <v>0</v>
      </c>
      <c r="D603" s="205">
        <f>SUM(D604:D605)</f>
        <v>0</v>
      </c>
      <c r="E603" s="207">
        <f t="shared" ref="E603" si="195">SUM(E604:E605)</f>
        <v>0</v>
      </c>
      <c r="F603" s="52" t="e">
        <f t="shared" si="185"/>
        <v>#DIV/0!</v>
      </c>
      <c r="G603" s="52" t="e">
        <f t="shared" si="186"/>
        <v>#DIV/0!</v>
      </c>
      <c r="H603" s="196">
        <f t="shared" si="187"/>
        <v>0</v>
      </c>
    </row>
    <row r="604" spans="1:8" hidden="1">
      <c r="A604" s="208">
        <v>2082401</v>
      </c>
      <c r="B604" s="211" t="s">
        <v>463</v>
      </c>
      <c r="C604" s="210"/>
      <c r="D604" s="208"/>
      <c r="E604" s="210"/>
      <c r="F604" s="52" t="e">
        <f t="shared" si="185"/>
        <v>#DIV/0!</v>
      </c>
      <c r="G604" s="52" t="e">
        <f t="shared" si="186"/>
        <v>#DIV/0!</v>
      </c>
      <c r="H604" s="196">
        <f t="shared" si="187"/>
        <v>0</v>
      </c>
    </row>
    <row r="605" spans="1:8" hidden="1">
      <c r="A605" s="208">
        <v>2082402</v>
      </c>
      <c r="B605" s="211" t="s">
        <v>464</v>
      </c>
      <c r="C605" s="210"/>
      <c r="D605" s="208"/>
      <c r="E605" s="210"/>
      <c r="F605" s="52" t="e">
        <f t="shared" si="185"/>
        <v>#DIV/0!</v>
      </c>
      <c r="G605" s="52" t="e">
        <f t="shared" si="186"/>
        <v>#DIV/0!</v>
      </c>
      <c r="H605" s="196">
        <f t="shared" si="187"/>
        <v>0</v>
      </c>
    </row>
    <row r="606" spans="1:8">
      <c r="A606" s="205">
        <v>20825</v>
      </c>
      <c r="B606" s="215" t="s">
        <v>465</v>
      </c>
      <c r="C606" s="207">
        <f>SUM(C607:C608)</f>
        <v>2</v>
      </c>
      <c r="D606" s="205">
        <f>SUM(D607:D608)</f>
        <v>0</v>
      </c>
      <c r="E606" s="207">
        <f t="shared" ref="E606" si="196">SUM(E607:E608)</f>
        <v>2</v>
      </c>
      <c r="F606" s="52">
        <f t="shared" si="185"/>
        <v>1</v>
      </c>
      <c r="G606" s="52"/>
      <c r="H606" s="196">
        <f t="shared" si="187"/>
        <v>4</v>
      </c>
    </row>
    <row r="607" spans="1:8">
      <c r="A607" s="208">
        <v>2082501</v>
      </c>
      <c r="B607" s="211" t="s">
        <v>466</v>
      </c>
      <c r="C607" s="210">
        <v>1</v>
      </c>
      <c r="D607" s="210"/>
      <c r="E607" s="210">
        <v>1</v>
      </c>
      <c r="F607" s="52">
        <f t="shared" si="185"/>
        <v>1</v>
      </c>
      <c r="G607" s="52"/>
      <c r="H607" s="196">
        <f t="shared" si="187"/>
        <v>2</v>
      </c>
    </row>
    <row r="608" spans="1:8">
      <c r="A608" s="208">
        <v>2082502</v>
      </c>
      <c r="B608" s="211" t="s">
        <v>467</v>
      </c>
      <c r="C608" s="210">
        <v>1</v>
      </c>
      <c r="D608" s="210"/>
      <c r="E608" s="210">
        <f>1</f>
        <v>1</v>
      </c>
      <c r="F608" s="52">
        <f t="shared" si="185"/>
        <v>1</v>
      </c>
      <c r="G608" s="52"/>
      <c r="H608" s="196">
        <f t="shared" si="187"/>
        <v>2</v>
      </c>
    </row>
    <row r="609" spans="1:8">
      <c r="A609" s="205">
        <v>20826</v>
      </c>
      <c r="B609" s="215" t="s">
        <v>468</v>
      </c>
      <c r="C609" s="207">
        <f>SUM(C610:C612)</f>
        <v>1298</v>
      </c>
      <c r="D609" s="205">
        <f t="shared" ref="D609" si="197">SUM(D610:D612)</f>
        <v>1927</v>
      </c>
      <c r="E609" s="207">
        <f t="shared" ref="E609" si="198">SUM(E610:E612)</f>
        <v>1702</v>
      </c>
      <c r="F609" s="52">
        <f t="shared" si="185"/>
        <v>1.3112480739599399</v>
      </c>
      <c r="G609" s="52">
        <f t="shared" si="186"/>
        <v>0.88323819408406801</v>
      </c>
      <c r="H609" s="196">
        <f t="shared" si="187"/>
        <v>4927</v>
      </c>
    </row>
    <row r="610" spans="1:8" hidden="1">
      <c r="A610" s="208">
        <v>2082601</v>
      </c>
      <c r="B610" s="211" t="s">
        <v>469</v>
      </c>
      <c r="C610" s="210"/>
      <c r="D610" s="210"/>
      <c r="E610" s="210"/>
      <c r="F610" s="52" t="e">
        <f t="shared" si="185"/>
        <v>#DIV/0!</v>
      </c>
      <c r="G610" s="52" t="e">
        <f t="shared" si="186"/>
        <v>#DIV/0!</v>
      </c>
      <c r="H610" s="196">
        <f t="shared" si="187"/>
        <v>0</v>
      </c>
    </row>
    <row r="611" spans="1:8">
      <c r="A611" s="208">
        <v>2082602</v>
      </c>
      <c r="B611" s="211" t="s">
        <v>470</v>
      </c>
      <c r="C611" s="210">
        <v>1298</v>
      </c>
      <c r="D611" s="210">
        <v>1927</v>
      </c>
      <c r="E611" s="210">
        <f>301+1401</f>
        <v>1702</v>
      </c>
      <c r="F611" s="52">
        <f t="shared" si="185"/>
        <v>1.3112480739599399</v>
      </c>
      <c r="G611" s="52">
        <f t="shared" si="186"/>
        <v>0.88323819408406801</v>
      </c>
      <c r="H611" s="196">
        <f t="shared" si="187"/>
        <v>4927</v>
      </c>
    </row>
    <row r="612" spans="1:8" hidden="1">
      <c r="A612" s="208">
        <v>2082699</v>
      </c>
      <c r="B612" s="211" t="s">
        <v>471</v>
      </c>
      <c r="C612" s="210"/>
      <c r="D612" s="210"/>
      <c r="E612" s="210"/>
      <c r="F612" s="52" t="e">
        <f t="shared" si="185"/>
        <v>#DIV/0!</v>
      </c>
      <c r="G612" s="52" t="e">
        <f t="shared" si="186"/>
        <v>#DIV/0!</v>
      </c>
      <c r="H612" s="196">
        <f t="shared" si="187"/>
        <v>0</v>
      </c>
    </row>
    <row r="613" spans="1:8" hidden="1">
      <c r="A613" s="205">
        <v>20827</v>
      </c>
      <c r="B613" s="215" t="s">
        <v>472</v>
      </c>
      <c r="C613" s="207">
        <f>SUM(C614:C616)</f>
        <v>0</v>
      </c>
      <c r="D613" s="205">
        <f t="shared" ref="D613" si="199">SUM(D614:D616)</f>
        <v>0</v>
      </c>
      <c r="E613" s="207">
        <f t="shared" ref="E613" si="200">SUM(E614:E616)</f>
        <v>0</v>
      </c>
      <c r="F613" s="52" t="e">
        <f t="shared" si="185"/>
        <v>#DIV/0!</v>
      </c>
      <c r="G613" s="52" t="e">
        <f t="shared" si="186"/>
        <v>#DIV/0!</v>
      </c>
      <c r="H613" s="196">
        <f t="shared" si="187"/>
        <v>0</v>
      </c>
    </row>
    <row r="614" spans="1:8" hidden="1">
      <c r="A614" s="208">
        <v>2082701</v>
      </c>
      <c r="B614" s="211" t="s">
        <v>473</v>
      </c>
      <c r="C614" s="210"/>
      <c r="D614" s="208"/>
      <c r="E614" s="210"/>
      <c r="F614" s="52" t="e">
        <f t="shared" si="185"/>
        <v>#DIV/0!</v>
      </c>
      <c r="G614" s="52" t="e">
        <f t="shared" si="186"/>
        <v>#DIV/0!</v>
      </c>
      <c r="H614" s="196">
        <f t="shared" si="187"/>
        <v>0</v>
      </c>
    </row>
    <row r="615" spans="1:8" hidden="1">
      <c r="A615" s="208">
        <v>2082702</v>
      </c>
      <c r="B615" s="211" t="s">
        <v>474</v>
      </c>
      <c r="C615" s="210"/>
      <c r="D615" s="208"/>
      <c r="E615" s="210"/>
      <c r="F615" s="52" t="e">
        <f t="shared" si="185"/>
        <v>#DIV/0!</v>
      </c>
      <c r="G615" s="52" t="e">
        <f t="shared" si="186"/>
        <v>#DIV/0!</v>
      </c>
      <c r="H615" s="196">
        <f t="shared" si="187"/>
        <v>0</v>
      </c>
    </row>
    <row r="616" spans="1:8" hidden="1">
      <c r="A616" s="208">
        <v>2082799</v>
      </c>
      <c r="B616" s="211" t="s">
        <v>475</v>
      </c>
      <c r="C616" s="210"/>
      <c r="D616" s="208"/>
      <c r="E616" s="210"/>
      <c r="F616" s="52" t="e">
        <f t="shared" si="185"/>
        <v>#DIV/0!</v>
      </c>
      <c r="G616" s="52" t="e">
        <f t="shared" si="186"/>
        <v>#DIV/0!</v>
      </c>
      <c r="H616" s="196">
        <f t="shared" si="187"/>
        <v>0</v>
      </c>
    </row>
    <row r="617" spans="1:8">
      <c r="A617" s="205">
        <v>20828</v>
      </c>
      <c r="B617" s="228" t="s">
        <v>476</v>
      </c>
      <c r="C617" s="207">
        <f>SUM(C618:C624)</f>
        <v>20</v>
      </c>
      <c r="D617" s="205">
        <f t="shared" ref="D617" si="201">SUM(D618:D624)</f>
        <v>24</v>
      </c>
      <c r="E617" s="207">
        <f t="shared" ref="E617" si="202">SUM(E618:E624)</f>
        <v>32</v>
      </c>
      <c r="F617" s="52">
        <f t="shared" si="185"/>
        <v>1.6</v>
      </c>
      <c r="G617" s="52">
        <f t="shared" si="186"/>
        <v>1.3333333333333299</v>
      </c>
      <c r="H617" s="196">
        <f t="shared" si="187"/>
        <v>76</v>
      </c>
    </row>
    <row r="618" spans="1:8">
      <c r="A618" s="208">
        <v>2082801</v>
      </c>
      <c r="B618" s="211" t="s">
        <v>45</v>
      </c>
      <c r="C618" s="227"/>
      <c r="D618" s="227">
        <v>4</v>
      </c>
      <c r="E618" s="227"/>
      <c r="F618" s="52"/>
      <c r="G618" s="52">
        <f t="shared" si="186"/>
        <v>0</v>
      </c>
      <c r="H618" s="196">
        <f t="shared" si="187"/>
        <v>4</v>
      </c>
    </row>
    <row r="619" spans="1:8">
      <c r="A619" s="208">
        <v>2082802</v>
      </c>
      <c r="B619" s="211" t="s">
        <v>46</v>
      </c>
      <c r="C619" s="210"/>
      <c r="D619" s="210"/>
      <c r="E619" s="210">
        <v>6</v>
      </c>
      <c r="F619" s="52"/>
      <c r="G619" s="52"/>
      <c r="H619" s="196">
        <f t="shared" si="187"/>
        <v>6</v>
      </c>
    </row>
    <row r="620" spans="1:8">
      <c r="A620" s="208">
        <v>2082803</v>
      </c>
      <c r="B620" s="211" t="s">
        <v>47</v>
      </c>
      <c r="C620" s="210"/>
      <c r="D620" s="210"/>
      <c r="E620" s="210">
        <v>26</v>
      </c>
      <c r="F620" s="52"/>
      <c r="G620" s="52"/>
      <c r="H620" s="196">
        <f t="shared" si="187"/>
        <v>26</v>
      </c>
    </row>
    <row r="621" spans="1:8" hidden="1">
      <c r="A621" s="208">
        <v>2082804</v>
      </c>
      <c r="B621" s="211" t="s">
        <v>477</v>
      </c>
      <c r="C621" s="210"/>
      <c r="D621" s="210"/>
      <c r="E621" s="210"/>
      <c r="F621" s="52" t="e">
        <f t="shared" si="185"/>
        <v>#DIV/0!</v>
      </c>
      <c r="G621" s="52" t="e">
        <f t="shared" si="186"/>
        <v>#DIV/0!</v>
      </c>
      <c r="H621" s="196">
        <f t="shared" si="187"/>
        <v>0</v>
      </c>
    </row>
    <row r="622" spans="1:8" hidden="1">
      <c r="A622" s="208">
        <v>2082805</v>
      </c>
      <c r="B622" s="211" t="s">
        <v>478</v>
      </c>
      <c r="C622" s="210"/>
      <c r="D622" s="210"/>
      <c r="E622" s="210"/>
      <c r="F622" s="52" t="e">
        <f t="shared" si="185"/>
        <v>#DIV/0!</v>
      </c>
      <c r="G622" s="52" t="e">
        <f t="shared" si="186"/>
        <v>#DIV/0!</v>
      </c>
      <c r="H622" s="196">
        <f t="shared" si="187"/>
        <v>0</v>
      </c>
    </row>
    <row r="623" spans="1:8" hidden="1">
      <c r="A623" s="208">
        <v>2082850</v>
      </c>
      <c r="B623" s="211" t="s">
        <v>54</v>
      </c>
      <c r="C623" s="210"/>
      <c r="D623" s="210"/>
      <c r="E623" s="210"/>
      <c r="F623" s="52" t="e">
        <f t="shared" si="185"/>
        <v>#DIV/0!</v>
      </c>
      <c r="G623" s="52" t="e">
        <f t="shared" si="186"/>
        <v>#DIV/0!</v>
      </c>
      <c r="H623" s="196">
        <f t="shared" si="187"/>
        <v>0</v>
      </c>
    </row>
    <row r="624" spans="1:8">
      <c r="A624" s="208">
        <v>2082899</v>
      </c>
      <c r="B624" s="211" t="s">
        <v>479</v>
      </c>
      <c r="C624" s="210">
        <v>20</v>
      </c>
      <c r="D624" s="210">
        <v>20</v>
      </c>
      <c r="E624" s="210"/>
      <c r="F624" s="52">
        <f t="shared" si="185"/>
        <v>0</v>
      </c>
      <c r="G624" s="52">
        <f t="shared" si="186"/>
        <v>0</v>
      </c>
      <c r="H624" s="196">
        <f t="shared" si="187"/>
        <v>40</v>
      </c>
    </row>
    <row r="625" spans="1:8">
      <c r="A625" s="220">
        <v>20830</v>
      </c>
      <c r="B625" s="229" t="s">
        <v>480</v>
      </c>
      <c r="C625" s="222">
        <f>SUM(C626:C627)</f>
        <v>0</v>
      </c>
      <c r="D625" s="220">
        <f t="shared" ref="D625" si="203">SUM(D626:D627)</f>
        <v>3</v>
      </c>
      <c r="E625" s="222">
        <f t="shared" ref="E625" si="204">SUM(E626:E627)</f>
        <v>4</v>
      </c>
      <c r="F625" s="52"/>
      <c r="G625" s="52">
        <f t="shared" si="186"/>
        <v>1.3333333333333299</v>
      </c>
      <c r="H625" s="196">
        <f t="shared" si="187"/>
        <v>7</v>
      </c>
    </row>
    <row r="626" spans="1:8">
      <c r="A626" s="208">
        <v>2083001</v>
      </c>
      <c r="B626" s="211" t="s">
        <v>481</v>
      </c>
      <c r="C626" s="210"/>
      <c r="D626" s="208">
        <v>3</v>
      </c>
      <c r="E626" s="210">
        <f>4</f>
        <v>4</v>
      </c>
      <c r="F626" s="52"/>
      <c r="G626" s="52">
        <f t="shared" si="186"/>
        <v>1.3333333333333299</v>
      </c>
      <c r="H626" s="196">
        <f t="shared" si="187"/>
        <v>7</v>
      </c>
    </row>
    <row r="627" spans="1:8" hidden="1">
      <c r="A627" s="208">
        <v>2083099</v>
      </c>
      <c r="B627" s="211" t="s">
        <v>482</v>
      </c>
      <c r="C627" s="210"/>
      <c r="D627" s="208"/>
      <c r="E627" s="210"/>
      <c r="F627" s="52" t="e">
        <f t="shared" si="185"/>
        <v>#DIV/0!</v>
      </c>
      <c r="G627" s="52" t="e">
        <f t="shared" si="186"/>
        <v>#DIV/0!</v>
      </c>
      <c r="H627" s="196">
        <f t="shared" si="187"/>
        <v>0</v>
      </c>
    </row>
    <row r="628" spans="1:8">
      <c r="A628" s="223">
        <v>2089999</v>
      </c>
      <c r="B628" s="230" t="s">
        <v>483</v>
      </c>
      <c r="C628" s="225">
        <v>1002</v>
      </c>
      <c r="D628" s="223">
        <v>63</v>
      </c>
      <c r="E628" s="225">
        <f>61+10</f>
        <v>71</v>
      </c>
      <c r="F628" s="52">
        <f t="shared" si="185"/>
        <v>7.0858283433133704E-2</v>
      </c>
      <c r="G628" s="52">
        <f t="shared" si="186"/>
        <v>1.1269841269841301</v>
      </c>
      <c r="H628" s="196">
        <f t="shared" si="187"/>
        <v>1136</v>
      </c>
    </row>
    <row r="629" spans="1:8">
      <c r="A629" s="202">
        <v>210</v>
      </c>
      <c r="B629" s="203" t="s">
        <v>484</v>
      </c>
      <c r="C629" s="204">
        <f>C630+C635+C650+C654+C666+C669+C673+C678+C682+C686+C689+C698+C699</f>
        <v>4217</v>
      </c>
      <c r="D629" s="202">
        <f t="shared" ref="D629" si="205">D630+D635+D650+D654+D666+D669+D673+D678+D682+D686+D689+D698+D699</f>
        <v>5477</v>
      </c>
      <c r="E629" s="204">
        <f t="shared" ref="E629" si="206">E630+E635+E650+E654+E666+E669+E673+E678+E682+E686+E689+E698+E699</f>
        <v>5529</v>
      </c>
      <c r="F629" s="52">
        <f t="shared" si="185"/>
        <v>1.3111216504624099</v>
      </c>
      <c r="G629" s="52">
        <f t="shared" si="186"/>
        <v>1.0094942486762799</v>
      </c>
      <c r="H629" s="196">
        <f t="shared" si="187"/>
        <v>15223</v>
      </c>
    </row>
    <row r="630" spans="1:8">
      <c r="A630" s="205">
        <v>21001</v>
      </c>
      <c r="B630" s="215" t="s">
        <v>485</v>
      </c>
      <c r="C630" s="207">
        <f>SUM(C631:C634)</f>
        <v>180</v>
      </c>
      <c r="D630" s="205">
        <f t="shared" ref="D630" si="207">SUM(D631:D634)</f>
        <v>405</v>
      </c>
      <c r="E630" s="207">
        <f t="shared" ref="E630" si="208">SUM(E631:E634)</f>
        <v>244</v>
      </c>
      <c r="F630" s="52">
        <f t="shared" si="185"/>
        <v>1.3555555555555601</v>
      </c>
      <c r="G630" s="52">
        <f t="shared" si="186"/>
        <v>0.60246913580246897</v>
      </c>
      <c r="H630" s="196">
        <f t="shared" si="187"/>
        <v>829</v>
      </c>
    </row>
    <row r="631" spans="1:8">
      <c r="A631" s="208">
        <v>2100101</v>
      </c>
      <c r="B631" s="211" t="s">
        <v>45</v>
      </c>
      <c r="C631" s="210">
        <v>180</v>
      </c>
      <c r="D631" s="210">
        <v>165</v>
      </c>
      <c r="E631" s="210">
        <v>33</v>
      </c>
      <c r="F631" s="52">
        <f t="shared" si="185"/>
        <v>0.18333333333333299</v>
      </c>
      <c r="G631" s="52">
        <f t="shared" si="186"/>
        <v>0.2</v>
      </c>
      <c r="H631" s="196">
        <f t="shared" si="187"/>
        <v>378</v>
      </c>
    </row>
    <row r="632" spans="1:8" hidden="1">
      <c r="A632" s="208">
        <v>2100102</v>
      </c>
      <c r="B632" s="211" t="s">
        <v>46</v>
      </c>
      <c r="C632" s="210"/>
      <c r="D632" s="210"/>
      <c r="E632" s="210"/>
      <c r="F632" s="52" t="e">
        <f t="shared" si="185"/>
        <v>#DIV/0!</v>
      </c>
      <c r="G632" s="52" t="e">
        <f t="shared" si="186"/>
        <v>#DIV/0!</v>
      </c>
      <c r="H632" s="196">
        <f t="shared" si="187"/>
        <v>0</v>
      </c>
    </row>
    <row r="633" spans="1:8">
      <c r="A633" s="208">
        <v>2100103</v>
      </c>
      <c r="B633" s="211" t="s">
        <v>47</v>
      </c>
      <c r="C633" s="210"/>
      <c r="D633" s="210"/>
      <c r="E633" s="210">
        <v>117</v>
      </c>
      <c r="F633" s="52"/>
      <c r="G633" s="52"/>
      <c r="H633" s="196">
        <f t="shared" si="187"/>
        <v>117</v>
      </c>
    </row>
    <row r="634" spans="1:8">
      <c r="A634" s="208">
        <v>2100199</v>
      </c>
      <c r="B634" s="211" t="s">
        <v>486</v>
      </c>
      <c r="C634" s="210"/>
      <c r="D634" s="210">
        <v>240</v>
      </c>
      <c r="E634" s="210">
        <v>94</v>
      </c>
      <c r="F634" s="52"/>
      <c r="G634" s="52">
        <f t="shared" si="186"/>
        <v>0.391666666666667</v>
      </c>
      <c r="H634" s="196">
        <f t="shared" si="187"/>
        <v>334</v>
      </c>
    </row>
    <row r="635" spans="1:8" hidden="1">
      <c r="A635" s="205">
        <v>21002</v>
      </c>
      <c r="B635" s="215" t="s">
        <v>487</v>
      </c>
      <c r="C635" s="207">
        <f>SUM(C636:C649)</f>
        <v>0</v>
      </c>
      <c r="D635" s="205">
        <f t="shared" ref="D635" si="209">SUM(D636:D649)</f>
        <v>0</v>
      </c>
      <c r="E635" s="207">
        <f t="shared" ref="E635" si="210">SUM(E636:E649)</f>
        <v>0</v>
      </c>
      <c r="F635" s="52" t="e">
        <f t="shared" si="185"/>
        <v>#DIV/0!</v>
      </c>
      <c r="G635" s="52" t="e">
        <f t="shared" si="186"/>
        <v>#DIV/0!</v>
      </c>
      <c r="H635" s="196">
        <f t="shared" si="187"/>
        <v>0</v>
      </c>
    </row>
    <row r="636" spans="1:8" hidden="1">
      <c r="A636" s="208">
        <v>2100201</v>
      </c>
      <c r="B636" s="211" t="s">
        <v>488</v>
      </c>
      <c r="C636" s="210"/>
      <c r="D636" s="208"/>
      <c r="E636" s="210"/>
      <c r="F636" s="52" t="e">
        <f t="shared" si="185"/>
        <v>#DIV/0!</v>
      </c>
      <c r="G636" s="52" t="e">
        <f t="shared" si="186"/>
        <v>#DIV/0!</v>
      </c>
      <c r="H636" s="196">
        <f t="shared" si="187"/>
        <v>0</v>
      </c>
    </row>
    <row r="637" spans="1:8" hidden="1">
      <c r="A637" s="208">
        <v>2100202</v>
      </c>
      <c r="B637" s="211" t="s">
        <v>489</v>
      </c>
      <c r="C637" s="210"/>
      <c r="D637" s="208"/>
      <c r="E637" s="210"/>
      <c r="F637" s="52" t="e">
        <f t="shared" si="185"/>
        <v>#DIV/0!</v>
      </c>
      <c r="G637" s="52" t="e">
        <f t="shared" si="186"/>
        <v>#DIV/0!</v>
      </c>
      <c r="H637" s="196">
        <f t="shared" si="187"/>
        <v>0</v>
      </c>
    </row>
    <row r="638" spans="1:8" hidden="1">
      <c r="A638" s="208">
        <v>2100203</v>
      </c>
      <c r="B638" s="211" t="s">
        <v>490</v>
      </c>
      <c r="C638" s="210"/>
      <c r="D638" s="208"/>
      <c r="E638" s="210"/>
      <c r="F638" s="52" t="e">
        <f t="shared" si="185"/>
        <v>#DIV/0!</v>
      </c>
      <c r="G638" s="52" t="e">
        <f t="shared" si="186"/>
        <v>#DIV/0!</v>
      </c>
      <c r="H638" s="196">
        <f t="shared" si="187"/>
        <v>0</v>
      </c>
    </row>
    <row r="639" spans="1:8" hidden="1">
      <c r="A639" s="208">
        <v>2100204</v>
      </c>
      <c r="B639" s="211" t="s">
        <v>491</v>
      </c>
      <c r="C639" s="227"/>
      <c r="D639" s="208"/>
      <c r="E639" s="227"/>
      <c r="F639" s="52" t="e">
        <f t="shared" si="185"/>
        <v>#DIV/0!</v>
      </c>
      <c r="G639" s="52" t="e">
        <f t="shared" si="186"/>
        <v>#DIV/0!</v>
      </c>
      <c r="H639" s="196">
        <f t="shared" si="187"/>
        <v>0</v>
      </c>
    </row>
    <row r="640" spans="1:8" hidden="1">
      <c r="A640" s="208">
        <v>2100205</v>
      </c>
      <c r="B640" s="211" t="s">
        <v>492</v>
      </c>
      <c r="C640" s="227"/>
      <c r="D640" s="208"/>
      <c r="E640" s="227"/>
      <c r="F640" s="52" t="e">
        <f t="shared" si="185"/>
        <v>#DIV/0!</v>
      </c>
      <c r="G640" s="52" t="e">
        <f t="shared" si="186"/>
        <v>#DIV/0!</v>
      </c>
      <c r="H640" s="196">
        <f t="shared" si="187"/>
        <v>0</v>
      </c>
    </row>
    <row r="641" spans="1:8" hidden="1">
      <c r="A641" s="208">
        <v>2100206</v>
      </c>
      <c r="B641" s="211" t="s">
        <v>493</v>
      </c>
      <c r="C641" s="227"/>
      <c r="D641" s="208"/>
      <c r="E641" s="227"/>
      <c r="F641" s="52" t="e">
        <f t="shared" si="185"/>
        <v>#DIV/0!</v>
      </c>
      <c r="G641" s="52" t="e">
        <f t="shared" si="186"/>
        <v>#DIV/0!</v>
      </c>
      <c r="H641" s="196">
        <f t="shared" si="187"/>
        <v>0</v>
      </c>
    </row>
    <row r="642" spans="1:8" hidden="1">
      <c r="A642" s="208">
        <v>2100207</v>
      </c>
      <c r="B642" s="211" t="s">
        <v>494</v>
      </c>
      <c r="C642" s="210"/>
      <c r="D642" s="208"/>
      <c r="E642" s="210"/>
      <c r="F642" s="52" t="e">
        <f t="shared" si="185"/>
        <v>#DIV/0!</v>
      </c>
      <c r="G642" s="52" t="e">
        <f t="shared" si="186"/>
        <v>#DIV/0!</v>
      </c>
      <c r="H642" s="196">
        <f t="shared" si="187"/>
        <v>0</v>
      </c>
    </row>
    <row r="643" spans="1:8" hidden="1">
      <c r="A643" s="208">
        <v>2100208</v>
      </c>
      <c r="B643" s="211" t="s">
        <v>495</v>
      </c>
      <c r="C643" s="210"/>
      <c r="D643" s="208"/>
      <c r="E643" s="210"/>
      <c r="F643" s="52" t="e">
        <f t="shared" si="185"/>
        <v>#DIV/0!</v>
      </c>
      <c r="G643" s="52" t="e">
        <f t="shared" si="186"/>
        <v>#DIV/0!</v>
      </c>
      <c r="H643" s="196">
        <f t="shared" si="187"/>
        <v>0</v>
      </c>
    </row>
    <row r="644" spans="1:8" hidden="1">
      <c r="A644" s="208">
        <v>2100209</v>
      </c>
      <c r="B644" s="211" t="s">
        <v>496</v>
      </c>
      <c r="C644" s="210"/>
      <c r="D644" s="208"/>
      <c r="E644" s="210"/>
      <c r="F644" s="52" t="e">
        <f t="shared" si="185"/>
        <v>#DIV/0!</v>
      </c>
      <c r="G644" s="52" t="e">
        <f t="shared" si="186"/>
        <v>#DIV/0!</v>
      </c>
      <c r="H644" s="196">
        <f t="shared" si="187"/>
        <v>0</v>
      </c>
    </row>
    <row r="645" spans="1:8" hidden="1">
      <c r="A645" s="208">
        <v>2100210</v>
      </c>
      <c r="B645" s="211" t="s">
        <v>497</v>
      </c>
      <c r="C645" s="210"/>
      <c r="D645" s="208"/>
      <c r="E645" s="210"/>
      <c r="F645" s="52" t="e">
        <f t="shared" si="185"/>
        <v>#DIV/0!</v>
      </c>
      <c r="G645" s="52" t="e">
        <f t="shared" si="186"/>
        <v>#DIV/0!</v>
      </c>
      <c r="H645" s="196">
        <f t="shared" si="187"/>
        <v>0</v>
      </c>
    </row>
    <row r="646" spans="1:8" hidden="1">
      <c r="A646" s="208">
        <v>2100211</v>
      </c>
      <c r="B646" s="211" t="s">
        <v>498</v>
      </c>
      <c r="C646" s="210"/>
      <c r="D646" s="208"/>
      <c r="E646" s="210"/>
      <c r="F646" s="52" t="e">
        <f t="shared" ref="F646:F709" si="211">E646/C646</f>
        <v>#DIV/0!</v>
      </c>
      <c r="G646" s="52" t="e">
        <f t="shared" ref="G646:G709" si="212">E646/D646</f>
        <v>#DIV/0!</v>
      </c>
      <c r="H646" s="196">
        <f t="shared" si="187"/>
        <v>0</v>
      </c>
    </row>
    <row r="647" spans="1:8" hidden="1">
      <c r="A647" s="208">
        <v>2100212</v>
      </c>
      <c r="B647" s="211" t="s">
        <v>499</v>
      </c>
      <c r="C647" s="210"/>
      <c r="D647" s="208"/>
      <c r="E647" s="210"/>
      <c r="F647" s="52" t="e">
        <f t="shared" si="211"/>
        <v>#DIV/0!</v>
      </c>
      <c r="G647" s="52" t="e">
        <f t="shared" si="212"/>
        <v>#DIV/0!</v>
      </c>
      <c r="H647" s="196">
        <f t="shared" si="187"/>
        <v>0</v>
      </c>
    </row>
    <row r="648" spans="1:8" hidden="1">
      <c r="A648" s="208">
        <v>2100213</v>
      </c>
      <c r="B648" s="211" t="s">
        <v>500</v>
      </c>
      <c r="C648" s="210"/>
      <c r="D648" s="208"/>
      <c r="E648" s="210"/>
      <c r="F648" s="52" t="e">
        <f t="shared" si="211"/>
        <v>#DIV/0!</v>
      </c>
      <c r="G648" s="52" t="e">
        <f t="shared" si="212"/>
        <v>#DIV/0!</v>
      </c>
      <c r="H648" s="196">
        <f t="shared" ref="H648:H711" si="213">C648+D648+E648</f>
        <v>0</v>
      </c>
    </row>
    <row r="649" spans="1:8" hidden="1">
      <c r="A649" s="208">
        <v>2100299</v>
      </c>
      <c r="B649" s="211" t="s">
        <v>501</v>
      </c>
      <c r="C649" s="210"/>
      <c r="D649" s="208"/>
      <c r="E649" s="210"/>
      <c r="F649" s="52" t="e">
        <f t="shared" si="211"/>
        <v>#DIV/0!</v>
      </c>
      <c r="G649" s="52" t="e">
        <f t="shared" si="212"/>
        <v>#DIV/0!</v>
      </c>
      <c r="H649" s="196">
        <f t="shared" si="213"/>
        <v>0</v>
      </c>
    </row>
    <row r="650" spans="1:8">
      <c r="A650" s="205">
        <v>21003</v>
      </c>
      <c r="B650" s="215" t="s">
        <v>502</v>
      </c>
      <c r="C650" s="226">
        <f>SUM(C651:C653)</f>
        <v>714</v>
      </c>
      <c r="D650" s="205">
        <f t="shared" ref="D650" si="214">SUM(D651:D653)</f>
        <v>1077</v>
      </c>
      <c r="E650" s="226">
        <f t="shared" ref="E650" si="215">SUM(E651:E653)</f>
        <v>870</v>
      </c>
      <c r="F650" s="52">
        <f t="shared" si="211"/>
        <v>1.21848739495798</v>
      </c>
      <c r="G650" s="52">
        <f t="shared" si="212"/>
        <v>0.80779944289693595</v>
      </c>
      <c r="H650" s="196">
        <f t="shared" si="213"/>
        <v>2661</v>
      </c>
    </row>
    <row r="651" spans="1:8" hidden="1">
      <c r="A651" s="208">
        <v>2100301</v>
      </c>
      <c r="B651" s="211" t="s">
        <v>503</v>
      </c>
      <c r="C651" s="227"/>
      <c r="D651" s="227"/>
      <c r="E651" s="227"/>
      <c r="F651" s="52" t="e">
        <f t="shared" si="211"/>
        <v>#DIV/0!</v>
      </c>
      <c r="G651" s="52" t="e">
        <f t="shared" si="212"/>
        <v>#DIV/0!</v>
      </c>
      <c r="H651" s="196">
        <f t="shared" si="213"/>
        <v>0</v>
      </c>
    </row>
    <row r="652" spans="1:8">
      <c r="A652" s="208">
        <v>2100302</v>
      </c>
      <c r="B652" s="211" t="s">
        <v>504</v>
      </c>
      <c r="C652" s="227">
        <v>610</v>
      </c>
      <c r="D652" s="227">
        <v>849</v>
      </c>
      <c r="E652" s="227">
        <v>725</v>
      </c>
      <c r="F652" s="52">
        <f t="shared" si="211"/>
        <v>1.1885245901639301</v>
      </c>
      <c r="G652" s="52">
        <f t="shared" si="212"/>
        <v>0.85394581861012997</v>
      </c>
      <c r="H652" s="196">
        <f t="shared" si="213"/>
        <v>2184</v>
      </c>
    </row>
    <row r="653" spans="1:8">
      <c r="A653" s="208">
        <v>2100399</v>
      </c>
      <c r="B653" s="211" t="s">
        <v>505</v>
      </c>
      <c r="C653" s="227">
        <v>104</v>
      </c>
      <c r="D653" s="227">
        <v>228</v>
      </c>
      <c r="E653" s="227">
        <f>145</f>
        <v>145</v>
      </c>
      <c r="F653" s="52">
        <f t="shared" si="211"/>
        <v>1.3942307692307701</v>
      </c>
      <c r="G653" s="52">
        <f t="shared" si="212"/>
        <v>0.63596491228070196</v>
      </c>
      <c r="H653" s="196">
        <f t="shared" si="213"/>
        <v>477</v>
      </c>
    </row>
    <row r="654" spans="1:8">
      <c r="A654" s="205">
        <v>21004</v>
      </c>
      <c r="B654" s="215" t="s">
        <v>506</v>
      </c>
      <c r="C654" s="226">
        <f>SUM(C655:C665)</f>
        <v>1782</v>
      </c>
      <c r="D654" s="205">
        <f t="shared" ref="D654" si="216">SUM(D655:D665)</f>
        <v>2168</v>
      </c>
      <c r="E654" s="226">
        <f t="shared" ref="E654" si="217">SUM(E655:E665)</f>
        <v>2537</v>
      </c>
      <c r="F654" s="52">
        <f t="shared" si="211"/>
        <v>1.42368125701459</v>
      </c>
      <c r="G654" s="52">
        <f t="shared" si="212"/>
        <v>1.1702029520295201</v>
      </c>
      <c r="H654" s="196">
        <f t="shared" si="213"/>
        <v>6487</v>
      </c>
    </row>
    <row r="655" spans="1:8" hidden="1">
      <c r="A655" s="208">
        <v>2100401</v>
      </c>
      <c r="B655" s="211" t="s">
        <v>507</v>
      </c>
      <c r="C655" s="227"/>
      <c r="D655" s="227"/>
      <c r="E655" s="227"/>
      <c r="F655" s="52" t="e">
        <f t="shared" si="211"/>
        <v>#DIV/0!</v>
      </c>
      <c r="G655" s="52" t="e">
        <f t="shared" si="212"/>
        <v>#DIV/0!</v>
      </c>
      <c r="H655" s="196">
        <f t="shared" si="213"/>
        <v>0</v>
      </c>
    </row>
    <row r="656" spans="1:8" hidden="1">
      <c r="A656" s="208">
        <v>2100402</v>
      </c>
      <c r="B656" s="211" t="s">
        <v>508</v>
      </c>
      <c r="C656" s="227"/>
      <c r="D656" s="227"/>
      <c r="E656" s="227"/>
      <c r="F656" s="52" t="e">
        <f t="shared" si="211"/>
        <v>#DIV/0!</v>
      </c>
      <c r="G656" s="52" t="e">
        <f t="shared" si="212"/>
        <v>#DIV/0!</v>
      </c>
      <c r="H656" s="196">
        <f t="shared" si="213"/>
        <v>0</v>
      </c>
    </row>
    <row r="657" spans="1:8" hidden="1">
      <c r="A657" s="208">
        <v>2100403</v>
      </c>
      <c r="B657" s="211" t="s">
        <v>509</v>
      </c>
      <c r="C657" s="227"/>
      <c r="D657" s="227"/>
      <c r="E657" s="227"/>
      <c r="F657" s="52" t="e">
        <f t="shared" si="211"/>
        <v>#DIV/0!</v>
      </c>
      <c r="G657" s="52" t="e">
        <f t="shared" si="212"/>
        <v>#DIV/0!</v>
      </c>
      <c r="H657" s="196">
        <f t="shared" si="213"/>
        <v>0</v>
      </c>
    </row>
    <row r="658" spans="1:8" hidden="1">
      <c r="A658" s="208">
        <v>2100404</v>
      </c>
      <c r="B658" s="211" t="s">
        <v>510</v>
      </c>
      <c r="C658" s="227"/>
      <c r="D658" s="227"/>
      <c r="E658" s="227"/>
      <c r="F658" s="52" t="e">
        <f t="shared" si="211"/>
        <v>#DIV/0!</v>
      </c>
      <c r="G658" s="52" t="e">
        <f t="shared" si="212"/>
        <v>#DIV/0!</v>
      </c>
      <c r="H658" s="196">
        <f t="shared" si="213"/>
        <v>0</v>
      </c>
    </row>
    <row r="659" spans="1:8" hidden="1">
      <c r="A659" s="208">
        <v>2100405</v>
      </c>
      <c r="B659" s="211" t="s">
        <v>511</v>
      </c>
      <c r="C659" s="210"/>
      <c r="D659" s="210"/>
      <c r="E659" s="210"/>
      <c r="F659" s="52" t="e">
        <f t="shared" si="211"/>
        <v>#DIV/0!</v>
      </c>
      <c r="G659" s="52" t="e">
        <f t="shared" si="212"/>
        <v>#DIV/0!</v>
      </c>
      <c r="H659" s="196">
        <f t="shared" si="213"/>
        <v>0</v>
      </c>
    </row>
    <row r="660" spans="1:8" hidden="1">
      <c r="A660" s="208">
        <v>2100406</v>
      </c>
      <c r="B660" s="211" t="s">
        <v>512</v>
      </c>
      <c r="C660" s="210"/>
      <c r="D660" s="210"/>
      <c r="E660" s="210"/>
      <c r="F660" s="52" t="e">
        <f t="shared" si="211"/>
        <v>#DIV/0!</v>
      </c>
      <c r="G660" s="52" t="e">
        <f t="shared" si="212"/>
        <v>#DIV/0!</v>
      </c>
      <c r="H660" s="196">
        <f t="shared" si="213"/>
        <v>0</v>
      </c>
    </row>
    <row r="661" spans="1:8" hidden="1">
      <c r="A661" s="208">
        <v>2100407</v>
      </c>
      <c r="B661" s="211" t="s">
        <v>513</v>
      </c>
      <c r="C661" s="210"/>
      <c r="D661" s="210"/>
      <c r="E661" s="210"/>
      <c r="F661" s="52" t="e">
        <f t="shared" si="211"/>
        <v>#DIV/0!</v>
      </c>
      <c r="G661" s="52" t="e">
        <f t="shared" si="212"/>
        <v>#DIV/0!</v>
      </c>
      <c r="H661" s="196">
        <f t="shared" si="213"/>
        <v>0</v>
      </c>
    </row>
    <row r="662" spans="1:8">
      <c r="A662" s="208">
        <v>2100408</v>
      </c>
      <c r="B662" s="211" t="s">
        <v>514</v>
      </c>
      <c r="C662" s="210">
        <v>782</v>
      </c>
      <c r="D662" s="210">
        <v>983</v>
      </c>
      <c r="E662" s="210">
        <f>77+1229</f>
        <v>1306</v>
      </c>
      <c r="F662" s="52">
        <f t="shared" si="211"/>
        <v>1.6700767263427101</v>
      </c>
      <c r="G662" s="52">
        <f t="shared" si="212"/>
        <v>1.3285859613428299</v>
      </c>
      <c r="H662" s="196">
        <f t="shared" si="213"/>
        <v>3071</v>
      </c>
    </row>
    <row r="663" spans="1:8">
      <c r="A663" s="208">
        <v>2100409</v>
      </c>
      <c r="B663" s="211" t="s">
        <v>515</v>
      </c>
      <c r="C663" s="210">
        <v>1000</v>
      </c>
      <c r="D663" s="210">
        <v>1134</v>
      </c>
      <c r="E663" s="210">
        <f>1047+184</f>
        <v>1231</v>
      </c>
      <c r="F663" s="52">
        <f t="shared" si="211"/>
        <v>1.2310000000000001</v>
      </c>
      <c r="G663" s="52">
        <f t="shared" si="212"/>
        <v>1.08553791887125</v>
      </c>
      <c r="H663" s="196">
        <f t="shared" si="213"/>
        <v>3365</v>
      </c>
    </row>
    <row r="664" spans="1:8">
      <c r="A664" s="208">
        <v>2100410</v>
      </c>
      <c r="B664" s="211" t="s">
        <v>516</v>
      </c>
      <c r="C664" s="210"/>
      <c r="D664" s="210">
        <v>19</v>
      </c>
      <c r="E664" s="210"/>
      <c r="F664" s="52"/>
      <c r="G664" s="52">
        <f t="shared" si="212"/>
        <v>0</v>
      </c>
      <c r="H664" s="196">
        <f t="shared" si="213"/>
        <v>19</v>
      </c>
    </row>
    <row r="665" spans="1:8">
      <c r="A665" s="208">
        <v>2100499</v>
      </c>
      <c r="B665" s="211" t="s">
        <v>517</v>
      </c>
      <c r="C665" s="210"/>
      <c r="D665" s="210">
        <v>32</v>
      </c>
      <c r="E665" s="210"/>
      <c r="F665" s="52"/>
      <c r="G665" s="52">
        <f t="shared" si="212"/>
        <v>0</v>
      </c>
      <c r="H665" s="196">
        <f t="shared" si="213"/>
        <v>32</v>
      </c>
    </row>
    <row r="666" spans="1:8" hidden="1">
      <c r="A666" s="205">
        <v>21006</v>
      </c>
      <c r="B666" s="215" t="s">
        <v>518</v>
      </c>
      <c r="C666" s="207">
        <f>SUM(C667:C668)</f>
        <v>0</v>
      </c>
      <c r="D666" s="205">
        <f t="shared" ref="D666" si="218">SUM(D667:D668)</f>
        <v>0</v>
      </c>
      <c r="E666" s="207">
        <f t="shared" ref="E666" si="219">SUM(E667:E668)</f>
        <v>0</v>
      </c>
      <c r="F666" s="52" t="e">
        <f t="shared" si="211"/>
        <v>#DIV/0!</v>
      </c>
      <c r="G666" s="52" t="e">
        <f t="shared" si="212"/>
        <v>#DIV/0!</v>
      </c>
      <c r="H666" s="196">
        <f t="shared" si="213"/>
        <v>0</v>
      </c>
    </row>
    <row r="667" spans="1:8" hidden="1">
      <c r="A667" s="208">
        <v>2100601</v>
      </c>
      <c r="B667" s="211" t="s">
        <v>519</v>
      </c>
      <c r="C667" s="210"/>
      <c r="D667" s="208"/>
      <c r="E667" s="210"/>
      <c r="F667" s="52" t="e">
        <f t="shared" si="211"/>
        <v>#DIV/0!</v>
      </c>
      <c r="G667" s="52" t="e">
        <f t="shared" si="212"/>
        <v>#DIV/0!</v>
      </c>
      <c r="H667" s="196">
        <f t="shared" si="213"/>
        <v>0</v>
      </c>
    </row>
    <row r="668" spans="1:8" hidden="1">
      <c r="A668" s="208">
        <v>2100699</v>
      </c>
      <c r="B668" s="211" t="s">
        <v>520</v>
      </c>
      <c r="C668" s="210"/>
      <c r="D668" s="208"/>
      <c r="E668" s="210"/>
      <c r="F668" s="52" t="e">
        <f t="shared" si="211"/>
        <v>#DIV/0!</v>
      </c>
      <c r="G668" s="52" t="e">
        <f t="shared" si="212"/>
        <v>#DIV/0!</v>
      </c>
      <c r="H668" s="196">
        <f t="shared" si="213"/>
        <v>0</v>
      </c>
    </row>
    <row r="669" spans="1:8">
      <c r="A669" s="205">
        <v>21007</v>
      </c>
      <c r="B669" s="215" t="s">
        <v>521</v>
      </c>
      <c r="C669" s="207">
        <f>SUM(C670:C672)</f>
        <v>210</v>
      </c>
      <c r="D669" s="205">
        <f t="shared" ref="D669" si="220">SUM(D670:D672)</f>
        <v>318</v>
      </c>
      <c r="E669" s="207">
        <f t="shared" ref="E669" si="221">SUM(E670:E672)</f>
        <v>177</v>
      </c>
      <c r="F669" s="52">
        <f t="shared" si="211"/>
        <v>0.84285714285714297</v>
      </c>
      <c r="G669" s="52">
        <f t="shared" si="212"/>
        <v>0.55660377358490598</v>
      </c>
      <c r="H669" s="196">
        <f t="shared" si="213"/>
        <v>705</v>
      </c>
    </row>
    <row r="670" spans="1:8">
      <c r="A670" s="208">
        <v>2100716</v>
      </c>
      <c r="B670" s="211" t="s">
        <v>522</v>
      </c>
      <c r="C670" s="210">
        <v>22</v>
      </c>
      <c r="D670" s="210">
        <v>23</v>
      </c>
      <c r="E670" s="210"/>
      <c r="F670" s="52">
        <f t="shared" si="211"/>
        <v>0</v>
      </c>
      <c r="G670" s="52">
        <f t="shared" si="212"/>
        <v>0</v>
      </c>
      <c r="H670" s="196">
        <f t="shared" si="213"/>
        <v>45</v>
      </c>
    </row>
    <row r="671" spans="1:8">
      <c r="A671" s="208">
        <v>2100717</v>
      </c>
      <c r="B671" s="211" t="s">
        <v>523</v>
      </c>
      <c r="C671" s="210">
        <v>169</v>
      </c>
      <c r="D671" s="210">
        <v>295</v>
      </c>
      <c r="E671" s="210">
        <f>67+2+108</f>
        <v>177</v>
      </c>
      <c r="F671" s="52">
        <f t="shared" si="211"/>
        <v>1.04733727810651</v>
      </c>
      <c r="G671" s="52">
        <f t="shared" si="212"/>
        <v>0.6</v>
      </c>
      <c r="H671" s="196">
        <f t="shared" si="213"/>
        <v>641</v>
      </c>
    </row>
    <row r="672" spans="1:8">
      <c r="A672" s="208">
        <v>2100799</v>
      </c>
      <c r="B672" s="211" t="s">
        <v>524</v>
      </c>
      <c r="C672" s="210">
        <v>19</v>
      </c>
      <c r="D672" s="210"/>
      <c r="E672" s="210"/>
      <c r="F672" s="52">
        <f t="shared" si="211"/>
        <v>0</v>
      </c>
      <c r="G672" s="52"/>
      <c r="H672" s="196">
        <f t="shared" si="213"/>
        <v>19</v>
      </c>
    </row>
    <row r="673" spans="1:8">
      <c r="A673" s="205">
        <v>21011</v>
      </c>
      <c r="B673" s="215" t="s">
        <v>525</v>
      </c>
      <c r="C673" s="207">
        <f>SUM(C674:C677)</f>
        <v>928</v>
      </c>
      <c r="D673" s="205">
        <f t="shared" ref="D673" si="222">SUM(D674:D677)</f>
        <v>1102</v>
      </c>
      <c r="E673" s="207">
        <f t="shared" ref="E673" si="223">SUM(E674:E677)</f>
        <v>1366</v>
      </c>
      <c r="F673" s="52">
        <f t="shared" si="211"/>
        <v>1.4719827586206899</v>
      </c>
      <c r="G673" s="52">
        <f t="shared" si="212"/>
        <v>1.2395644283121601</v>
      </c>
      <c r="H673" s="196">
        <f t="shared" si="213"/>
        <v>3396</v>
      </c>
    </row>
    <row r="674" spans="1:8">
      <c r="A674" s="208">
        <v>2101101</v>
      </c>
      <c r="B674" s="211" t="s">
        <v>526</v>
      </c>
      <c r="C674" s="210">
        <v>228</v>
      </c>
      <c r="D674" s="210">
        <v>219</v>
      </c>
      <c r="E674" s="210">
        <v>176</v>
      </c>
      <c r="F674" s="52">
        <f t="shared" si="211"/>
        <v>0.77192982456140302</v>
      </c>
      <c r="G674" s="52">
        <f t="shared" si="212"/>
        <v>0.80365296803652997</v>
      </c>
      <c r="H674" s="196">
        <f t="shared" si="213"/>
        <v>623</v>
      </c>
    </row>
    <row r="675" spans="1:8">
      <c r="A675" s="208">
        <v>2101102</v>
      </c>
      <c r="B675" s="211" t="s">
        <v>527</v>
      </c>
      <c r="C675" s="210">
        <v>700</v>
      </c>
      <c r="D675" s="210">
        <v>850</v>
      </c>
      <c r="E675" s="210">
        <v>1149</v>
      </c>
      <c r="F675" s="52">
        <f t="shared" si="211"/>
        <v>1.6414285714285699</v>
      </c>
      <c r="G675" s="52">
        <f t="shared" si="212"/>
        <v>1.3517647058823501</v>
      </c>
      <c r="H675" s="196">
        <f t="shared" si="213"/>
        <v>2699</v>
      </c>
    </row>
    <row r="676" spans="1:8">
      <c r="A676" s="208">
        <v>2101103</v>
      </c>
      <c r="B676" s="211" t="s">
        <v>528</v>
      </c>
      <c r="C676" s="210"/>
      <c r="D676" s="210">
        <v>33</v>
      </c>
      <c r="E676" s="210">
        <v>41</v>
      </c>
      <c r="F676" s="52"/>
      <c r="G676" s="52">
        <f t="shared" si="212"/>
        <v>1.24242424242424</v>
      </c>
      <c r="H676" s="196">
        <f t="shared" si="213"/>
        <v>74</v>
      </c>
    </row>
    <row r="677" spans="1:8" hidden="1">
      <c r="A677" s="208">
        <v>2101199</v>
      </c>
      <c r="B677" s="211" t="s">
        <v>529</v>
      </c>
      <c r="C677" s="210"/>
      <c r="D677" s="210"/>
      <c r="E677" s="210"/>
      <c r="F677" s="52" t="e">
        <f t="shared" si="211"/>
        <v>#DIV/0!</v>
      </c>
      <c r="G677" s="52" t="e">
        <f t="shared" si="212"/>
        <v>#DIV/0!</v>
      </c>
      <c r="H677" s="196">
        <f t="shared" si="213"/>
        <v>0</v>
      </c>
    </row>
    <row r="678" spans="1:8">
      <c r="A678" s="205">
        <v>21012</v>
      </c>
      <c r="B678" s="215" t="s">
        <v>530</v>
      </c>
      <c r="C678" s="207">
        <f>SUM(C679:C681)</f>
        <v>261</v>
      </c>
      <c r="D678" s="205">
        <f t="shared" ref="D678" si="224">SUM(D679:D681)</f>
        <v>132</v>
      </c>
      <c r="E678" s="207">
        <f t="shared" ref="E678" si="225">SUM(E679:E681)</f>
        <v>138</v>
      </c>
      <c r="F678" s="52">
        <f t="shared" si="211"/>
        <v>0.52873563218390796</v>
      </c>
      <c r="G678" s="52">
        <f t="shared" si="212"/>
        <v>1.0454545454545501</v>
      </c>
      <c r="H678" s="196">
        <f t="shared" si="213"/>
        <v>531</v>
      </c>
    </row>
    <row r="679" spans="1:8" hidden="1">
      <c r="A679" s="208">
        <v>2101201</v>
      </c>
      <c r="B679" s="211" t="s">
        <v>531</v>
      </c>
      <c r="C679" s="210"/>
      <c r="D679" s="210"/>
      <c r="E679" s="210"/>
      <c r="F679" s="52" t="e">
        <f t="shared" si="211"/>
        <v>#DIV/0!</v>
      </c>
      <c r="G679" s="52" t="e">
        <f t="shared" si="212"/>
        <v>#DIV/0!</v>
      </c>
      <c r="H679" s="196">
        <f t="shared" si="213"/>
        <v>0</v>
      </c>
    </row>
    <row r="680" spans="1:8">
      <c r="A680" s="208">
        <v>2101202</v>
      </c>
      <c r="B680" s="211" t="s">
        <v>532</v>
      </c>
      <c r="C680" s="210">
        <v>261</v>
      </c>
      <c r="D680" s="210">
        <v>132</v>
      </c>
      <c r="E680" s="210">
        <v>138</v>
      </c>
      <c r="F680" s="52">
        <f t="shared" si="211"/>
        <v>0.52873563218390796</v>
      </c>
      <c r="G680" s="52">
        <f t="shared" si="212"/>
        <v>1.0454545454545501</v>
      </c>
      <c r="H680" s="196">
        <f t="shared" si="213"/>
        <v>531</v>
      </c>
    </row>
    <row r="681" spans="1:8" hidden="1">
      <c r="A681" s="208">
        <v>2101299</v>
      </c>
      <c r="B681" s="211" t="s">
        <v>533</v>
      </c>
      <c r="C681" s="210"/>
      <c r="D681" s="210"/>
      <c r="E681" s="210"/>
      <c r="F681" s="52" t="e">
        <f t="shared" si="211"/>
        <v>#DIV/0!</v>
      </c>
      <c r="G681" s="52" t="e">
        <f t="shared" si="212"/>
        <v>#DIV/0!</v>
      </c>
      <c r="H681" s="196">
        <f t="shared" si="213"/>
        <v>0</v>
      </c>
    </row>
    <row r="682" spans="1:8">
      <c r="A682" s="205">
        <v>21013</v>
      </c>
      <c r="B682" s="215" t="s">
        <v>534</v>
      </c>
      <c r="C682" s="207">
        <f>SUM(C683:C685)</f>
        <v>90</v>
      </c>
      <c r="D682" s="205">
        <f t="shared" ref="D682" si="226">SUM(D683:D685)</f>
        <v>158</v>
      </c>
      <c r="E682" s="207">
        <f t="shared" ref="E682" si="227">SUM(E683:E685)</f>
        <v>159</v>
      </c>
      <c r="F682" s="52">
        <f t="shared" si="211"/>
        <v>1.7666666666666699</v>
      </c>
      <c r="G682" s="52">
        <f t="shared" si="212"/>
        <v>1.00632911392405</v>
      </c>
      <c r="H682" s="196">
        <f t="shared" si="213"/>
        <v>407</v>
      </c>
    </row>
    <row r="683" spans="1:8">
      <c r="A683" s="208">
        <v>2101301</v>
      </c>
      <c r="B683" s="211" t="s">
        <v>535</v>
      </c>
      <c r="C683" s="210">
        <v>88</v>
      </c>
      <c r="D683" s="210">
        <v>158</v>
      </c>
      <c r="E683" s="210">
        <v>159</v>
      </c>
      <c r="F683" s="52">
        <f t="shared" si="211"/>
        <v>1.8068181818181801</v>
      </c>
      <c r="G683" s="52">
        <f t="shared" si="212"/>
        <v>1.00632911392405</v>
      </c>
      <c r="H683" s="196">
        <f t="shared" si="213"/>
        <v>405</v>
      </c>
    </row>
    <row r="684" spans="1:8" hidden="1">
      <c r="A684" s="208">
        <v>2101302</v>
      </c>
      <c r="B684" s="211" t="s">
        <v>536</v>
      </c>
      <c r="C684" s="210"/>
      <c r="D684" s="210"/>
      <c r="E684" s="210"/>
      <c r="F684" s="52" t="e">
        <f t="shared" si="211"/>
        <v>#DIV/0!</v>
      </c>
      <c r="G684" s="52" t="e">
        <f t="shared" si="212"/>
        <v>#DIV/0!</v>
      </c>
      <c r="H684" s="196">
        <f t="shared" si="213"/>
        <v>0</v>
      </c>
    </row>
    <row r="685" spans="1:8">
      <c r="A685" s="208">
        <v>2101399</v>
      </c>
      <c r="B685" s="211" t="s">
        <v>537</v>
      </c>
      <c r="C685" s="210">
        <v>2</v>
      </c>
      <c r="D685" s="210"/>
      <c r="E685" s="210"/>
      <c r="F685" s="52">
        <f t="shared" si="211"/>
        <v>0</v>
      </c>
      <c r="G685" s="52"/>
      <c r="H685" s="196">
        <f t="shared" si="213"/>
        <v>2</v>
      </c>
    </row>
    <row r="686" spans="1:8">
      <c r="A686" s="205">
        <v>21014</v>
      </c>
      <c r="B686" s="215" t="s">
        <v>538</v>
      </c>
      <c r="C686" s="207">
        <f>SUM(C687:C688)</f>
        <v>13</v>
      </c>
      <c r="D686" s="205">
        <f t="shared" ref="D686" si="228">SUM(D687:D688)</f>
        <v>7</v>
      </c>
      <c r="E686" s="207">
        <f t="shared" ref="E686" si="229">SUM(E687:E688)</f>
        <v>9</v>
      </c>
      <c r="F686" s="52">
        <f t="shared" si="211"/>
        <v>0.69230769230769196</v>
      </c>
      <c r="G686" s="52">
        <f t="shared" si="212"/>
        <v>1.28571428571429</v>
      </c>
      <c r="H686" s="196">
        <f t="shared" si="213"/>
        <v>29</v>
      </c>
    </row>
    <row r="687" spans="1:8">
      <c r="A687" s="208">
        <v>2101401</v>
      </c>
      <c r="B687" s="211" t="s">
        <v>539</v>
      </c>
      <c r="C687" s="210">
        <v>13</v>
      </c>
      <c r="D687" s="210">
        <v>7</v>
      </c>
      <c r="E687" s="210">
        <f>2+7</f>
        <v>9</v>
      </c>
      <c r="F687" s="52">
        <f t="shared" si="211"/>
        <v>0.69230769230769196</v>
      </c>
      <c r="G687" s="52">
        <f t="shared" si="212"/>
        <v>1.28571428571429</v>
      </c>
      <c r="H687" s="196">
        <f t="shared" si="213"/>
        <v>29</v>
      </c>
    </row>
    <row r="688" spans="1:8" hidden="1">
      <c r="A688" s="208">
        <v>2101499</v>
      </c>
      <c r="B688" s="211" t="s">
        <v>540</v>
      </c>
      <c r="C688" s="210"/>
      <c r="D688" s="210"/>
      <c r="E688" s="210"/>
      <c r="F688" s="52" t="e">
        <f t="shared" si="211"/>
        <v>#DIV/0!</v>
      </c>
      <c r="G688" s="52" t="e">
        <f t="shared" si="212"/>
        <v>#DIV/0!</v>
      </c>
      <c r="H688" s="196">
        <f t="shared" si="213"/>
        <v>0</v>
      </c>
    </row>
    <row r="689" spans="1:8">
      <c r="A689" s="205">
        <v>21015</v>
      </c>
      <c r="B689" s="215" t="s">
        <v>541</v>
      </c>
      <c r="C689" s="207">
        <f>SUM(C690:C697)</f>
        <v>39</v>
      </c>
      <c r="D689" s="205">
        <f t="shared" ref="D689" si="230">SUM(D690:D697)</f>
        <v>32</v>
      </c>
      <c r="E689" s="207">
        <f t="shared" ref="E689" si="231">SUM(E690:E697)</f>
        <v>29</v>
      </c>
      <c r="F689" s="52">
        <f t="shared" si="211"/>
        <v>0.74358974358974395</v>
      </c>
      <c r="G689" s="52">
        <f t="shared" si="212"/>
        <v>0.90625</v>
      </c>
      <c r="H689" s="196">
        <f t="shared" si="213"/>
        <v>100</v>
      </c>
    </row>
    <row r="690" spans="1:8">
      <c r="A690" s="208">
        <v>2101501</v>
      </c>
      <c r="B690" s="211" t="s">
        <v>45</v>
      </c>
      <c r="C690" s="210">
        <v>20</v>
      </c>
      <c r="D690" s="210">
        <v>16</v>
      </c>
      <c r="E690" s="210">
        <v>15</v>
      </c>
      <c r="F690" s="52">
        <f t="shared" si="211"/>
        <v>0.75</v>
      </c>
      <c r="G690" s="52">
        <f t="shared" si="212"/>
        <v>0.9375</v>
      </c>
      <c r="H690" s="196">
        <f t="shared" si="213"/>
        <v>51</v>
      </c>
    </row>
    <row r="691" spans="1:8" hidden="1">
      <c r="A691" s="208">
        <v>2101502</v>
      </c>
      <c r="B691" s="211" t="s">
        <v>46</v>
      </c>
      <c r="C691" s="210"/>
      <c r="D691" s="210"/>
      <c r="E691" s="210"/>
      <c r="F691" s="52" t="e">
        <f t="shared" si="211"/>
        <v>#DIV/0!</v>
      </c>
      <c r="G691" s="52" t="e">
        <f t="shared" si="212"/>
        <v>#DIV/0!</v>
      </c>
      <c r="H691" s="196">
        <f t="shared" si="213"/>
        <v>0</v>
      </c>
    </row>
    <row r="692" spans="1:8" hidden="1">
      <c r="A692" s="208">
        <v>2101503</v>
      </c>
      <c r="B692" s="211" t="s">
        <v>47</v>
      </c>
      <c r="C692" s="210"/>
      <c r="D692" s="210"/>
      <c r="E692" s="210"/>
      <c r="F692" s="52" t="e">
        <f t="shared" si="211"/>
        <v>#DIV/0!</v>
      </c>
      <c r="G692" s="52" t="e">
        <f t="shared" si="212"/>
        <v>#DIV/0!</v>
      </c>
      <c r="H692" s="196">
        <f t="shared" si="213"/>
        <v>0</v>
      </c>
    </row>
    <row r="693" spans="1:8" hidden="1">
      <c r="A693" s="208">
        <v>2101504</v>
      </c>
      <c r="B693" s="211" t="s">
        <v>86</v>
      </c>
      <c r="C693" s="210"/>
      <c r="D693" s="210"/>
      <c r="E693" s="210"/>
      <c r="F693" s="52" t="e">
        <f t="shared" si="211"/>
        <v>#DIV/0!</v>
      </c>
      <c r="G693" s="52" t="e">
        <f t="shared" si="212"/>
        <v>#DIV/0!</v>
      </c>
      <c r="H693" s="196">
        <f t="shared" si="213"/>
        <v>0</v>
      </c>
    </row>
    <row r="694" spans="1:8" hidden="1">
      <c r="A694" s="208">
        <v>2101505</v>
      </c>
      <c r="B694" s="211" t="s">
        <v>542</v>
      </c>
      <c r="C694" s="210"/>
      <c r="D694" s="210"/>
      <c r="E694" s="210"/>
      <c r="F694" s="52" t="e">
        <f t="shared" si="211"/>
        <v>#DIV/0!</v>
      </c>
      <c r="G694" s="52" t="e">
        <f t="shared" si="212"/>
        <v>#DIV/0!</v>
      </c>
      <c r="H694" s="196">
        <f t="shared" si="213"/>
        <v>0</v>
      </c>
    </row>
    <row r="695" spans="1:8" hidden="1">
      <c r="A695" s="208">
        <v>2101506</v>
      </c>
      <c r="B695" s="211" t="s">
        <v>543</v>
      </c>
      <c r="C695" s="210"/>
      <c r="D695" s="210"/>
      <c r="E695" s="210"/>
      <c r="F695" s="52" t="e">
        <f t="shared" si="211"/>
        <v>#DIV/0!</v>
      </c>
      <c r="G695" s="52" t="e">
        <f t="shared" si="212"/>
        <v>#DIV/0!</v>
      </c>
      <c r="H695" s="196">
        <f t="shared" si="213"/>
        <v>0</v>
      </c>
    </row>
    <row r="696" spans="1:8" hidden="1">
      <c r="A696" s="208">
        <v>2101550</v>
      </c>
      <c r="B696" s="211" t="s">
        <v>54</v>
      </c>
      <c r="C696" s="210"/>
      <c r="D696" s="210"/>
      <c r="E696" s="210"/>
      <c r="F696" s="52" t="e">
        <f t="shared" si="211"/>
        <v>#DIV/0!</v>
      </c>
      <c r="G696" s="52" t="e">
        <f t="shared" si="212"/>
        <v>#DIV/0!</v>
      </c>
      <c r="H696" s="196">
        <f t="shared" si="213"/>
        <v>0</v>
      </c>
    </row>
    <row r="697" spans="1:8">
      <c r="A697" s="208">
        <v>2101599</v>
      </c>
      <c r="B697" s="211" t="s">
        <v>544</v>
      </c>
      <c r="C697" s="210">
        <v>19</v>
      </c>
      <c r="D697" s="210">
        <v>16</v>
      </c>
      <c r="E697" s="210">
        <f>3+7+4</f>
        <v>14</v>
      </c>
      <c r="F697" s="52">
        <f t="shared" si="211"/>
        <v>0.73684210526315796</v>
      </c>
      <c r="G697" s="52">
        <f t="shared" si="212"/>
        <v>0.875</v>
      </c>
      <c r="H697" s="196">
        <f t="shared" si="213"/>
        <v>49</v>
      </c>
    </row>
    <row r="698" spans="1:8">
      <c r="A698" s="205">
        <v>21016</v>
      </c>
      <c r="B698" s="215" t="s">
        <v>545</v>
      </c>
      <c r="C698" s="207"/>
      <c r="D698" s="205">
        <v>2</v>
      </c>
      <c r="E698" s="207"/>
      <c r="F698" s="52"/>
      <c r="G698" s="52">
        <f t="shared" si="212"/>
        <v>0</v>
      </c>
      <c r="H698" s="196">
        <f t="shared" si="213"/>
        <v>2</v>
      </c>
    </row>
    <row r="699" spans="1:8">
      <c r="A699" s="205">
        <v>21099</v>
      </c>
      <c r="B699" s="231" t="s">
        <v>546</v>
      </c>
      <c r="C699" s="207"/>
      <c r="D699" s="205">
        <v>76</v>
      </c>
      <c r="E699" s="207"/>
      <c r="F699" s="52"/>
      <c r="G699" s="52">
        <f t="shared" si="212"/>
        <v>0</v>
      </c>
      <c r="H699" s="196">
        <f t="shared" si="213"/>
        <v>76</v>
      </c>
    </row>
    <row r="700" spans="1:8">
      <c r="A700" s="202">
        <v>211</v>
      </c>
      <c r="B700" s="232" t="s">
        <v>547</v>
      </c>
      <c r="C700" s="204">
        <f>C701+C711+C715+C724+C731+C738+C744+C747+C750+C751+C752+C758+C759+C760+C771</f>
        <v>1410</v>
      </c>
      <c r="D700" s="202">
        <f t="shared" ref="D700" si="232">D701+D711+D715+D724+D731+D738+D744+D747+D750+D751+D752+D758+D759+D760+D771</f>
        <v>1409</v>
      </c>
      <c r="E700" s="204">
        <f t="shared" ref="E700" si="233">E701+E711+E715+E724+E731+E738+E744+E747+E750+E751+E752+E758+E759+E760+E771</f>
        <v>2231</v>
      </c>
      <c r="F700" s="52">
        <f t="shared" si="211"/>
        <v>1.5822695035461001</v>
      </c>
      <c r="G700" s="52">
        <f t="shared" si="212"/>
        <v>1.583392476934</v>
      </c>
      <c r="H700" s="196">
        <f t="shared" si="213"/>
        <v>5050</v>
      </c>
    </row>
    <row r="701" spans="1:8">
      <c r="A701" s="205">
        <v>21101</v>
      </c>
      <c r="B701" s="231" t="s">
        <v>548</v>
      </c>
      <c r="C701" s="207">
        <f>SUM(C702:C710)</f>
        <v>73</v>
      </c>
      <c r="D701" s="205">
        <f t="shared" ref="D701" si="234">SUM(D702:D710)</f>
        <v>44</v>
      </c>
      <c r="E701" s="207">
        <f t="shared" ref="E701" si="235">SUM(E702:E710)</f>
        <v>0</v>
      </c>
      <c r="F701" s="52">
        <f t="shared" si="211"/>
        <v>0</v>
      </c>
      <c r="G701" s="52">
        <f t="shared" si="212"/>
        <v>0</v>
      </c>
      <c r="H701" s="196">
        <f t="shared" si="213"/>
        <v>117</v>
      </c>
    </row>
    <row r="702" spans="1:8">
      <c r="A702" s="208">
        <v>2110101</v>
      </c>
      <c r="B702" s="233" t="s">
        <v>45</v>
      </c>
      <c r="C702" s="210">
        <v>73</v>
      </c>
      <c r="D702" s="210">
        <v>44</v>
      </c>
      <c r="E702" s="210"/>
      <c r="F702" s="52">
        <f t="shared" si="211"/>
        <v>0</v>
      </c>
      <c r="G702" s="52">
        <f t="shared" si="212"/>
        <v>0</v>
      </c>
      <c r="H702" s="196">
        <f t="shared" si="213"/>
        <v>117</v>
      </c>
    </row>
    <row r="703" spans="1:8" hidden="1">
      <c r="A703" s="208">
        <v>2110102</v>
      </c>
      <c r="B703" s="233" t="s">
        <v>46</v>
      </c>
      <c r="C703" s="210"/>
      <c r="D703" s="210"/>
      <c r="E703" s="210"/>
      <c r="F703" s="52" t="e">
        <f t="shared" si="211"/>
        <v>#DIV/0!</v>
      </c>
      <c r="G703" s="52" t="e">
        <f t="shared" si="212"/>
        <v>#DIV/0!</v>
      </c>
      <c r="H703" s="196">
        <f t="shared" si="213"/>
        <v>0</v>
      </c>
    </row>
    <row r="704" spans="1:8" hidden="1">
      <c r="A704" s="208">
        <v>2110103</v>
      </c>
      <c r="B704" s="233" t="s">
        <v>47</v>
      </c>
      <c r="C704" s="210"/>
      <c r="D704" s="210"/>
      <c r="E704" s="210"/>
      <c r="F704" s="52" t="e">
        <f t="shared" si="211"/>
        <v>#DIV/0!</v>
      </c>
      <c r="G704" s="52" t="e">
        <f t="shared" si="212"/>
        <v>#DIV/0!</v>
      </c>
      <c r="H704" s="196">
        <f t="shared" si="213"/>
        <v>0</v>
      </c>
    </row>
    <row r="705" spans="1:8" hidden="1">
      <c r="A705" s="208">
        <v>2110104</v>
      </c>
      <c r="B705" s="233" t="s">
        <v>549</v>
      </c>
      <c r="C705" s="210"/>
      <c r="D705" s="210"/>
      <c r="E705" s="210"/>
      <c r="F705" s="52" t="e">
        <f t="shared" si="211"/>
        <v>#DIV/0!</v>
      </c>
      <c r="G705" s="52" t="e">
        <f t="shared" si="212"/>
        <v>#DIV/0!</v>
      </c>
      <c r="H705" s="196">
        <f t="shared" si="213"/>
        <v>0</v>
      </c>
    </row>
    <row r="706" spans="1:8" hidden="1">
      <c r="A706" s="208">
        <v>2110105</v>
      </c>
      <c r="B706" s="233" t="s">
        <v>550</v>
      </c>
      <c r="C706" s="210"/>
      <c r="D706" s="210"/>
      <c r="E706" s="210"/>
      <c r="F706" s="52" t="e">
        <f t="shared" si="211"/>
        <v>#DIV/0!</v>
      </c>
      <c r="G706" s="52" t="e">
        <f t="shared" si="212"/>
        <v>#DIV/0!</v>
      </c>
      <c r="H706" s="196">
        <f t="shared" si="213"/>
        <v>0</v>
      </c>
    </row>
    <row r="707" spans="1:8" hidden="1">
      <c r="A707" s="208">
        <v>2110106</v>
      </c>
      <c r="B707" s="233" t="s">
        <v>551</v>
      </c>
      <c r="C707" s="210"/>
      <c r="D707" s="210"/>
      <c r="E707" s="210"/>
      <c r="F707" s="52" t="e">
        <f t="shared" si="211"/>
        <v>#DIV/0!</v>
      </c>
      <c r="G707" s="52" t="e">
        <f t="shared" si="212"/>
        <v>#DIV/0!</v>
      </c>
      <c r="H707" s="196">
        <f t="shared" si="213"/>
        <v>0</v>
      </c>
    </row>
    <row r="708" spans="1:8" hidden="1">
      <c r="A708" s="208">
        <v>2110107</v>
      </c>
      <c r="B708" s="233" t="s">
        <v>552</v>
      </c>
      <c r="C708" s="210"/>
      <c r="D708" s="210"/>
      <c r="E708" s="210"/>
      <c r="F708" s="52" t="e">
        <f t="shared" si="211"/>
        <v>#DIV/0!</v>
      </c>
      <c r="G708" s="52" t="e">
        <f t="shared" si="212"/>
        <v>#DIV/0!</v>
      </c>
      <c r="H708" s="196">
        <f t="shared" si="213"/>
        <v>0</v>
      </c>
    </row>
    <row r="709" spans="1:8" hidden="1">
      <c r="A709" s="208">
        <v>2110108</v>
      </c>
      <c r="B709" s="233" t="s">
        <v>553</v>
      </c>
      <c r="C709" s="210"/>
      <c r="D709" s="210"/>
      <c r="E709" s="210"/>
      <c r="F709" s="52" t="e">
        <f t="shared" si="211"/>
        <v>#DIV/0!</v>
      </c>
      <c r="G709" s="52" t="e">
        <f t="shared" si="212"/>
        <v>#DIV/0!</v>
      </c>
      <c r="H709" s="196">
        <f t="shared" si="213"/>
        <v>0</v>
      </c>
    </row>
    <row r="710" spans="1:8" hidden="1">
      <c r="A710" s="208">
        <v>2110199</v>
      </c>
      <c r="B710" s="233" t="s">
        <v>554</v>
      </c>
      <c r="C710" s="210"/>
      <c r="D710" s="210"/>
      <c r="E710" s="210"/>
      <c r="F710" s="52" t="e">
        <f t="shared" ref="F710:F773" si="236">E710/C710</f>
        <v>#DIV/0!</v>
      </c>
      <c r="G710" s="52" t="e">
        <f t="shared" ref="G710:G773" si="237">E710/D710</f>
        <v>#DIV/0!</v>
      </c>
      <c r="H710" s="196">
        <f t="shared" si="213"/>
        <v>0</v>
      </c>
    </row>
    <row r="711" spans="1:8">
      <c r="A711" s="205">
        <v>21102</v>
      </c>
      <c r="B711" s="231" t="s">
        <v>555</v>
      </c>
      <c r="C711" s="226">
        <f>SUM(C712:C714)</f>
        <v>0</v>
      </c>
      <c r="D711" s="205">
        <f t="shared" ref="D711" si="238">SUM(D712:D714)</f>
        <v>68</v>
      </c>
      <c r="E711" s="226">
        <f t="shared" ref="E711" si="239">SUM(E712:E714)</f>
        <v>0</v>
      </c>
      <c r="F711" s="52"/>
      <c r="G711" s="52">
        <f t="shared" si="237"/>
        <v>0</v>
      </c>
      <c r="H711" s="196">
        <f t="shared" si="213"/>
        <v>68</v>
      </c>
    </row>
    <row r="712" spans="1:8" hidden="1">
      <c r="A712" s="208">
        <v>2110203</v>
      </c>
      <c r="B712" s="233" t="s">
        <v>556</v>
      </c>
      <c r="C712" s="227"/>
      <c r="D712" s="208"/>
      <c r="E712" s="227"/>
      <c r="F712" s="52" t="e">
        <f t="shared" si="236"/>
        <v>#DIV/0!</v>
      </c>
      <c r="G712" s="52" t="e">
        <f t="shared" si="237"/>
        <v>#DIV/0!</v>
      </c>
      <c r="H712" s="196">
        <f t="shared" ref="H712:H775" si="240">C712+D712+E712</f>
        <v>0</v>
      </c>
    </row>
    <row r="713" spans="1:8" hidden="1">
      <c r="A713" s="208">
        <v>2110204</v>
      </c>
      <c r="B713" s="233" t="s">
        <v>557</v>
      </c>
      <c r="C713" s="227"/>
      <c r="D713" s="208"/>
      <c r="E713" s="227"/>
      <c r="F713" s="52" t="e">
        <f t="shared" si="236"/>
        <v>#DIV/0!</v>
      </c>
      <c r="G713" s="52" t="e">
        <f t="shared" si="237"/>
        <v>#DIV/0!</v>
      </c>
      <c r="H713" s="196">
        <f t="shared" si="240"/>
        <v>0</v>
      </c>
    </row>
    <row r="714" spans="1:8">
      <c r="A714" s="208">
        <v>2110299</v>
      </c>
      <c r="B714" s="233" t="s">
        <v>558</v>
      </c>
      <c r="C714" s="227"/>
      <c r="D714" s="208">
        <v>68</v>
      </c>
      <c r="E714" s="227"/>
      <c r="F714" s="52"/>
      <c r="G714" s="52">
        <f t="shared" si="237"/>
        <v>0</v>
      </c>
      <c r="H714" s="196">
        <f t="shared" si="240"/>
        <v>68</v>
      </c>
    </row>
    <row r="715" spans="1:8">
      <c r="A715" s="205">
        <v>21103</v>
      </c>
      <c r="B715" s="231" t="s">
        <v>559</v>
      </c>
      <c r="C715" s="226">
        <f>SUM(C716:C723)</f>
        <v>625</v>
      </c>
      <c r="D715" s="205">
        <f t="shared" ref="D715" si="241">SUM(D716:D723)</f>
        <v>752</v>
      </c>
      <c r="E715" s="226">
        <f t="shared" ref="E715" si="242">SUM(E716:E723)</f>
        <v>1975</v>
      </c>
      <c r="F715" s="52">
        <f t="shared" si="236"/>
        <v>3.16</v>
      </c>
      <c r="G715" s="52">
        <f t="shared" si="237"/>
        <v>2.6263297872340399</v>
      </c>
      <c r="H715" s="196">
        <f t="shared" si="240"/>
        <v>3352</v>
      </c>
    </row>
    <row r="716" spans="1:8">
      <c r="A716" s="208">
        <v>2110301</v>
      </c>
      <c r="B716" s="233" t="s">
        <v>560</v>
      </c>
      <c r="C716" s="227">
        <v>342</v>
      </c>
      <c r="D716" s="208">
        <v>199</v>
      </c>
      <c r="E716" s="227"/>
      <c r="F716" s="52">
        <f t="shared" si="236"/>
        <v>0</v>
      </c>
      <c r="G716" s="52">
        <f t="shared" si="237"/>
        <v>0</v>
      </c>
      <c r="H716" s="196">
        <f t="shared" si="240"/>
        <v>541</v>
      </c>
    </row>
    <row r="717" spans="1:8">
      <c r="A717" s="208">
        <v>2110302</v>
      </c>
      <c r="B717" s="233" t="s">
        <v>561</v>
      </c>
      <c r="C717" s="227">
        <v>224</v>
      </c>
      <c r="D717" s="208">
        <v>494</v>
      </c>
      <c r="E717" s="227">
        <f>7+1630</f>
        <v>1637</v>
      </c>
      <c r="F717" s="52">
        <f t="shared" si="236"/>
        <v>7.30803571428571</v>
      </c>
      <c r="G717" s="52">
        <f t="shared" si="237"/>
        <v>3.3137651821862302</v>
      </c>
      <c r="H717" s="196">
        <f t="shared" si="240"/>
        <v>2355</v>
      </c>
    </row>
    <row r="718" spans="1:8" hidden="1">
      <c r="A718" s="208">
        <v>2110303</v>
      </c>
      <c r="B718" s="233" t="s">
        <v>562</v>
      </c>
      <c r="C718" s="227"/>
      <c r="D718" s="208"/>
      <c r="E718" s="227"/>
      <c r="F718" s="52" t="e">
        <f t="shared" si="236"/>
        <v>#DIV/0!</v>
      </c>
      <c r="G718" s="52" t="e">
        <f t="shared" si="237"/>
        <v>#DIV/0!</v>
      </c>
      <c r="H718" s="196">
        <f t="shared" si="240"/>
        <v>0</v>
      </c>
    </row>
    <row r="719" spans="1:8">
      <c r="A719" s="208">
        <v>2110304</v>
      </c>
      <c r="B719" s="233" t="s">
        <v>563</v>
      </c>
      <c r="C719" s="227">
        <v>59</v>
      </c>
      <c r="D719" s="208">
        <v>59</v>
      </c>
      <c r="E719" s="227"/>
      <c r="F719" s="52">
        <f t="shared" si="236"/>
        <v>0</v>
      </c>
      <c r="G719" s="52">
        <f t="shared" si="237"/>
        <v>0</v>
      </c>
      <c r="H719" s="196">
        <f t="shared" si="240"/>
        <v>118</v>
      </c>
    </row>
    <row r="720" spans="1:8" hidden="1">
      <c r="A720" s="208">
        <v>2110305</v>
      </c>
      <c r="B720" s="233" t="s">
        <v>564</v>
      </c>
      <c r="C720" s="227"/>
      <c r="D720" s="208"/>
      <c r="E720" s="227"/>
      <c r="F720" s="52" t="e">
        <f t="shared" si="236"/>
        <v>#DIV/0!</v>
      </c>
      <c r="G720" s="52" t="e">
        <f t="shared" si="237"/>
        <v>#DIV/0!</v>
      </c>
      <c r="H720" s="196">
        <f t="shared" si="240"/>
        <v>0</v>
      </c>
    </row>
    <row r="721" spans="1:8" hidden="1">
      <c r="A721" s="208">
        <v>2110306</v>
      </c>
      <c r="B721" s="233" t="s">
        <v>565</v>
      </c>
      <c r="C721" s="227"/>
      <c r="D721" s="208"/>
      <c r="E721" s="227"/>
      <c r="F721" s="52" t="e">
        <f t="shared" si="236"/>
        <v>#DIV/0!</v>
      </c>
      <c r="G721" s="52" t="e">
        <f t="shared" si="237"/>
        <v>#DIV/0!</v>
      </c>
      <c r="H721" s="196">
        <f t="shared" si="240"/>
        <v>0</v>
      </c>
    </row>
    <row r="722" spans="1:8" hidden="1">
      <c r="A722" s="208">
        <v>2110307</v>
      </c>
      <c r="B722" s="233" t="s">
        <v>566</v>
      </c>
      <c r="C722" s="227"/>
      <c r="D722" s="208"/>
      <c r="E722" s="227"/>
      <c r="F722" s="52" t="e">
        <f t="shared" si="236"/>
        <v>#DIV/0!</v>
      </c>
      <c r="G722" s="52" t="e">
        <f t="shared" si="237"/>
        <v>#DIV/0!</v>
      </c>
      <c r="H722" s="196">
        <f t="shared" si="240"/>
        <v>0</v>
      </c>
    </row>
    <row r="723" spans="1:8">
      <c r="A723" s="208">
        <v>2110399</v>
      </c>
      <c r="B723" s="233" t="s">
        <v>567</v>
      </c>
      <c r="C723" s="227"/>
      <c r="D723" s="208"/>
      <c r="E723" s="227">
        <f>38+300</f>
        <v>338</v>
      </c>
      <c r="F723" s="52"/>
      <c r="G723" s="52"/>
      <c r="H723" s="196">
        <f t="shared" si="240"/>
        <v>338</v>
      </c>
    </row>
    <row r="724" spans="1:8">
      <c r="A724" s="205">
        <v>21104</v>
      </c>
      <c r="B724" s="231" t="s">
        <v>568</v>
      </c>
      <c r="C724" s="226">
        <f>SUM(C725:C730)</f>
        <v>523</v>
      </c>
      <c r="D724" s="205">
        <f t="shared" ref="D724" si="243">SUM(D725:D730)</f>
        <v>442</v>
      </c>
      <c r="E724" s="226">
        <f t="shared" ref="E724" si="244">SUM(E725:E730)</f>
        <v>71</v>
      </c>
      <c r="F724" s="52">
        <f t="shared" si="236"/>
        <v>0.13575525812619499</v>
      </c>
      <c r="G724" s="52">
        <f t="shared" si="237"/>
        <v>0.160633484162896</v>
      </c>
      <c r="H724" s="196">
        <f t="shared" si="240"/>
        <v>1036</v>
      </c>
    </row>
    <row r="725" spans="1:8" hidden="1">
      <c r="A725" s="208">
        <v>2110401</v>
      </c>
      <c r="B725" s="233" t="s">
        <v>569</v>
      </c>
      <c r="C725" s="227"/>
      <c r="D725" s="208"/>
      <c r="E725" s="227"/>
      <c r="F725" s="52" t="e">
        <f t="shared" si="236"/>
        <v>#DIV/0!</v>
      </c>
      <c r="G725" s="52" t="e">
        <f t="shared" si="237"/>
        <v>#DIV/0!</v>
      </c>
      <c r="H725" s="196">
        <f t="shared" si="240"/>
        <v>0</v>
      </c>
    </row>
    <row r="726" spans="1:8">
      <c r="A726" s="208">
        <v>2110402</v>
      </c>
      <c r="B726" s="233" t="s">
        <v>570</v>
      </c>
      <c r="C726" s="227">
        <v>523</v>
      </c>
      <c r="D726" s="208">
        <v>442</v>
      </c>
      <c r="E726" s="227">
        <f>71</f>
        <v>71</v>
      </c>
      <c r="F726" s="52">
        <f t="shared" si="236"/>
        <v>0.13575525812619499</v>
      </c>
      <c r="G726" s="52">
        <f t="shared" si="237"/>
        <v>0.160633484162896</v>
      </c>
      <c r="H726" s="196">
        <f t="shared" si="240"/>
        <v>1036</v>
      </c>
    </row>
    <row r="727" spans="1:8" hidden="1">
      <c r="A727" s="208">
        <v>2110404</v>
      </c>
      <c r="B727" s="233" t="s">
        <v>571</v>
      </c>
      <c r="C727" s="227"/>
      <c r="D727" s="208"/>
      <c r="E727" s="227"/>
      <c r="F727" s="52" t="e">
        <f t="shared" si="236"/>
        <v>#DIV/0!</v>
      </c>
      <c r="G727" s="52" t="e">
        <f t="shared" si="237"/>
        <v>#DIV/0!</v>
      </c>
      <c r="H727" s="196">
        <f t="shared" si="240"/>
        <v>0</v>
      </c>
    </row>
    <row r="728" spans="1:8" hidden="1">
      <c r="A728" s="208">
        <v>2110405</v>
      </c>
      <c r="B728" s="233" t="s">
        <v>572</v>
      </c>
      <c r="C728" s="227"/>
      <c r="D728" s="208"/>
      <c r="E728" s="227"/>
      <c r="F728" s="52" t="e">
        <f t="shared" si="236"/>
        <v>#DIV/0!</v>
      </c>
      <c r="G728" s="52" t="e">
        <f t="shared" si="237"/>
        <v>#DIV/0!</v>
      </c>
      <c r="H728" s="196">
        <f t="shared" si="240"/>
        <v>0</v>
      </c>
    </row>
    <row r="729" spans="1:8" hidden="1">
      <c r="A729" s="208">
        <v>2110406</v>
      </c>
      <c r="B729" s="233" t="s">
        <v>573</v>
      </c>
      <c r="C729" s="227"/>
      <c r="D729" s="208"/>
      <c r="E729" s="227"/>
      <c r="F729" s="52" t="e">
        <f t="shared" si="236"/>
        <v>#DIV/0!</v>
      </c>
      <c r="G729" s="52" t="e">
        <f t="shared" si="237"/>
        <v>#DIV/0!</v>
      </c>
      <c r="H729" s="196">
        <f t="shared" si="240"/>
        <v>0</v>
      </c>
    </row>
    <row r="730" spans="1:8" hidden="1">
      <c r="A730" s="208">
        <v>2110499</v>
      </c>
      <c r="B730" s="233" t="s">
        <v>574</v>
      </c>
      <c r="C730" s="227"/>
      <c r="D730" s="208"/>
      <c r="E730" s="227"/>
      <c r="F730" s="52" t="e">
        <f t="shared" si="236"/>
        <v>#DIV/0!</v>
      </c>
      <c r="G730" s="52" t="e">
        <f t="shared" si="237"/>
        <v>#DIV/0!</v>
      </c>
      <c r="H730" s="196">
        <f t="shared" si="240"/>
        <v>0</v>
      </c>
    </row>
    <row r="731" spans="1:8" hidden="1">
      <c r="A731" s="205">
        <v>21105</v>
      </c>
      <c r="B731" s="231" t="s">
        <v>575</v>
      </c>
      <c r="C731" s="207">
        <f>SUM(C732:C737)</f>
        <v>0</v>
      </c>
      <c r="D731" s="205">
        <f t="shared" ref="D731" si="245">SUM(D732:D737)</f>
        <v>0</v>
      </c>
      <c r="E731" s="207">
        <f t="shared" ref="E731" si="246">SUM(E732:E737)</f>
        <v>0</v>
      </c>
      <c r="F731" s="52" t="e">
        <f t="shared" si="236"/>
        <v>#DIV/0!</v>
      </c>
      <c r="G731" s="52" t="e">
        <f t="shared" si="237"/>
        <v>#DIV/0!</v>
      </c>
      <c r="H731" s="196">
        <f t="shared" si="240"/>
        <v>0</v>
      </c>
    </row>
    <row r="732" spans="1:8" hidden="1">
      <c r="A732" s="208">
        <v>2110501</v>
      </c>
      <c r="B732" s="233" t="s">
        <v>576</v>
      </c>
      <c r="C732" s="210"/>
      <c r="D732" s="208"/>
      <c r="E732" s="210"/>
      <c r="F732" s="52" t="e">
        <f t="shared" si="236"/>
        <v>#DIV/0!</v>
      </c>
      <c r="G732" s="52" t="e">
        <f t="shared" si="237"/>
        <v>#DIV/0!</v>
      </c>
      <c r="H732" s="196">
        <f t="shared" si="240"/>
        <v>0</v>
      </c>
    </row>
    <row r="733" spans="1:8" hidden="1">
      <c r="A733" s="208">
        <v>2110502</v>
      </c>
      <c r="B733" s="233" t="s">
        <v>577</v>
      </c>
      <c r="C733" s="210"/>
      <c r="D733" s="208"/>
      <c r="E733" s="210"/>
      <c r="F733" s="52" t="e">
        <f t="shared" si="236"/>
        <v>#DIV/0!</v>
      </c>
      <c r="G733" s="52" t="e">
        <f t="shared" si="237"/>
        <v>#DIV/0!</v>
      </c>
      <c r="H733" s="196">
        <f t="shared" si="240"/>
        <v>0</v>
      </c>
    </row>
    <row r="734" spans="1:8" hidden="1">
      <c r="A734" s="208">
        <v>2110503</v>
      </c>
      <c r="B734" s="233" t="s">
        <v>578</v>
      </c>
      <c r="C734" s="210"/>
      <c r="D734" s="208"/>
      <c r="E734" s="210"/>
      <c r="F734" s="52" t="e">
        <f t="shared" si="236"/>
        <v>#DIV/0!</v>
      </c>
      <c r="G734" s="52" t="e">
        <f t="shared" si="237"/>
        <v>#DIV/0!</v>
      </c>
      <c r="H734" s="196">
        <f t="shared" si="240"/>
        <v>0</v>
      </c>
    </row>
    <row r="735" spans="1:8" hidden="1">
      <c r="A735" s="208">
        <v>2110506</v>
      </c>
      <c r="B735" s="233" t="s">
        <v>579</v>
      </c>
      <c r="C735" s="210"/>
      <c r="D735" s="208"/>
      <c r="E735" s="210"/>
      <c r="F735" s="52" t="e">
        <f t="shared" si="236"/>
        <v>#DIV/0!</v>
      </c>
      <c r="G735" s="52" t="e">
        <f t="shared" si="237"/>
        <v>#DIV/0!</v>
      </c>
      <c r="H735" s="196">
        <f t="shared" si="240"/>
        <v>0</v>
      </c>
    </row>
    <row r="736" spans="1:8" hidden="1">
      <c r="A736" s="208">
        <v>2110507</v>
      </c>
      <c r="B736" s="233" t="s">
        <v>580</v>
      </c>
      <c r="C736" s="210"/>
      <c r="D736" s="208"/>
      <c r="E736" s="210"/>
      <c r="F736" s="52" t="e">
        <f t="shared" si="236"/>
        <v>#DIV/0!</v>
      </c>
      <c r="G736" s="52" t="e">
        <f t="shared" si="237"/>
        <v>#DIV/0!</v>
      </c>
      <c r="H736" s="196">
        <f t="shared" si="240"/>
        <v>0</v>
      </c>
    </row>
    <row r="737" spans="1:8" hidden="1">
      <c r="A737" s="208">
        <v>2110599</v>
      </c>
      <c r="B737" s="233" t="s">
        <v>581</v>
      </c>
      <c r="C737" s="210"/>
      <c r="D737" s="208"/>
      <c r="E737" s="210"/>
      <c r="F737" s="52" t="e">
        <f t="shared" si="236"/>
        <v>#DIV/0!</v>
      </c>
      <c r="G737" s="52" t="e">
        <f t="shared" si="237"/>
        <v>#DIV/0!</v>
      </c>
      <c r="H737" s="196">
        <f t="shared" si="240"/>
        <v>0</v>
      </c>
    </row>
    <row r="738" spans="1:8">
      <c r="A738" s="205">
        <v>21106</v>
      </c>
      <c r="B738" s="231" t="s">
        <v>582</v>
      </c>
      <c r="C738" s="207">
        <f>SUM(C739:C743)</f>
        <v>6</v>
      </c>
      <c r="D738" s="205">
        <f t="shared" ref="D738" si="247">SUM(D739:D743)</f>
        <v>1</v>
      </c>
      <c r="E738" s="207">
        <f t="shared" ref="E738" si="248">SUM(E739:E743)</f>
        <v>2</v>
      </c>
      <c r="F738" s="52">
        <f t="shared" si="236"/>
        <v>0.33333333333333298</v>
      </c>
      <c r="G738" s="52">
        <f t="shared" si="237"/>
        <v>2</v>
      </c>
      <c r="H738" s="196">
        <f t="shared" si="240"/>
        <v>9</v>
      </c>
    </row>
    <row r="739" spans="1:8">
      <c r="A739" s="208">
        <v>2110602</v>
      </c>
      <c r="B739" s="233" t="s">
        <v>583</v>
      </c>
      <c r="C739" s="210">
        <v>6</v>
      </c>
      <c r="D739" s="208">
        <v>1</v>
      </c>
      <c r="E739" s="210">
        <f>2</f>
        <v>2</v>
      </c>
      <c r="F739" s="52">
        <f t="shared" si="236"/>
        <v>0.33333333333333298</v>
      </c>
      <c r="G739" s="52">
        <f t="shared" si="237"/>
        <v>2</v>
      </c>
      <c r="H739" s="196">
        <f t="shared" si="240"/>
        <v>9</v>
      </c>
    </row>
    <row r="740" spans="1:8" hidden="1">
      <c r="A740" s="208">
        <v>2110603</v>
      </c>
      <c r="B740" s="233" t="s">
        <v>584</v>
      </c>
      <c r="C740" s="210"/>
      <c r="D740" s="208"/>
      <c r="E740" s="210"/>
      <c r="F740" s="52" t="e">
        <f t="shared" si="236"/>
        <v>#DIV/0!</v>
      </c>
      <c r="G740" s="52" t="e">
        <f t="shared" si="237"/>
        <v>#DIV/0!</v>
      </c>
      <c r="H740" s="196">
        <f t="shared" si="240"/>
        <v>0</v>
      </c>
    </row>
    <row r="741" spans="1:8" hidden="1">
      <c r="A741" s="208">
        <v>2110604</v>
      </c>
      <c r="B741" s="233" t="s">
        <v>585</v>
      </c>
      <c r="C741" s="210"/>
      <c r="D741" s="208"/>
      <c r="E741" s="210"/>
      <c r="F741" s="52" t="e">
        <f t="shared" si="236"/>
        <v>#DIV/0!</v>
      </c>
      <c r="G741" s="52" t="e">
        <f t="shared" si="237"/>
        <v>#DIV/0!</v>
      </c>
      <c r="H741" s="196">
        <f t="shared" si="240"/>
        <v>0</v>
      </c>
    </row>
    <row r="742" spans="1:8" hidden="1">
      <c r="A742" s="208">
        <v>2110605</v>
      </c>
      <c r="B742" s="233" t="s">
        <v>586</v>
      </c>
      <c r="C742" s="210"/>
      <c r="D742" s="208"/>
      <c r="E742" s="210"/>
      <c r="F742" s="52" t="e">
        <f t="shared" si="236"/>
        <v>#DIV/0!</v>
      </c>
      <c r="G742" s="52" t="e">
        <f t="shared" si="237"/>
        <v>#DIV/0!</v>
      </c>
      <c r="H742" s="196">
        <f t="shared" si="240"/>
        <v>0</v>
      </c>
    </row>
    <row r="743" spans="1:8" hidden="1">
      <c r="A743" s="208">
        <v>2110699</v>
      </c>
      <c r="B743" s="233" t="s">
        <v>587</v>
      </c>
      <c r="C743" s="210"/>
      <c r="D743" s="208"/>
      <c r="E743" s="210"/>
      <c r="F743" s="52" t="e">
        <f t="shared" si="236"/>
        <v>#DIV/0!</v>
      </c>
      <c r="G743" s="52" t="e">
        <f t="shared" si="237"/>
        <v>#DIV/0!</v>
      </c>
      <c r="H743" s="196">
        <f t="shared" si="240"/>
        <v>0</v>
      </c>
    </row>
    <row r="744" spans="1:8" hidden="1">
      <c r="A744" s="205">
        <v>21107</v>
      </c>
      <c r="B744" s="231" t="s">
        <v>588</v>
      </c>
      <c r="C744" s="207">
        <f>SUM(C745:C746)</f>
        <v>0</v>
      </c>
      <c r="D744" s="205">
        <f t="shared" ref="D744" si="249">SUM(D745:D746)</f>
        <v>0</v>
      </c>
      <c r="E744" s="207">
        <f t="shared" ref="E744" si="250">SUM(E745:E746)</f>
        <v>0</v>
      </c>
      <c r="F744" s="52" t="e">
        <f t="shared" si="236"/>
        <v>#DIV/0!</v>
      </c>
      <c r="G744" s="52" t="e">
        <f t="shared" si="237"/>
        <v>#DIV/0!</v>
      </c>
      <c r="H744" s="196">
        <f t="shared" si="240"/>
        <v>0</v>
      </c>
    </row>
    <row r="745" spans="1:8" hidden="1">
      <c r="A745" s="208">
        <v>2110704</v>
      </c>
      <c r="B745" s="233" t="s">
        <v>589</v>
      </c>
      <c r="C745" s="210"/>
      <c r="D745" s="208"/>
      <c r="E745" s="210"/>
      <c r="F745" s="52" t="e">
        <f t="shared" si="236"/>
        <v>#DIV/0!</v>
      </c>
      <c r="G745" s="52" t="e">
        <f t="shared" si="237"/>
        <v>#DIV/0!</v>
      </c>
      <c r="H745" s="196">
        <f t="shared" si="240"/>
        <v>0</v>
      </c>
    </row>
    <row r="746" spans="1:8" hidden="1">
      <c r="A746" s="208">
        <v>2110799</v>
      </c>
      <c r="B746" s="233" t="s">
        <v>590</v>
      </c>
      <c r="C746" s="210"/>
      <c r="D746" s="208"/>
      <c r="E746" s="210"/>
      <c r="F746" s="52" t="e">
        <f t="shared" si="236"/>
        <v>#DIV/0!</v>
      </c>
      <c r="G746" s="52" t="e">
        <f t="shared" si="237"/>
        <v>#DIV/0!</v>
      </c>
      <c r="H746" s="196">
        <f t="shared" si="240"/>
        <v>0</v>
      </c>
    </row>
    <row r="747" spans="1:8" hidden="1">
      <c r="A747" s="205">
        <v>21108</v>
      </c>
      <c r="B747" s="231" t="s">
        <v>591</v>
      </c>
      <c r="C747" s="207">
        <f>SUM(C748:C749)</f>
        <v>0</v>
      </c>
      <c r="D747" s="205">
        <f t="shared" ref="D747" si="251">SUM(D748:D749)</f>
        <v>0</v>
      </c>
      <c r="E747" s="207">
        <f t="shared" ref="E747" si="252">SUM(E748:E749)</f>
        <v>0</v>
      </c>
      <c r="F747" s="52" t="e">
        <f t="shared" si="236"/>
        <v>#DIV/0!</v>
      </c>
      <c r="G747" s="52" t="e">
        <f t="shared" si="237"/>
        <v>#DIV/0!</v>
      </c>
      <c r="H747" s="196">
        <f t="shared" si="240"/>
        <v>0</v>
      </c>
    </row>
    <row r="748" spans="1:8" hidden="1">
      <c r="A748" s="208">
        <v>2110804</v>
      </c>
      <c r="B748" s="233" t="s">
        <v>592</v>
      </c>
      <c r="C748" s="210"/>
      <c r="D748" s="208"/>
      <c r="E748" s="210"/>
      <c r="F748" s="52" t="e">
        <f t="shared" si="236"/>
        <v>#DIV/0!</v>
      </c>
      <c r="G748" s="52" t="e">
        <f t="shared" si="237"/>
        <v>#DIV/0!</v>
      </c>
      <c r="H748" s="196">
        <f t="shared" si="240"/>
        <v>0</v>
      </c>
    </row>
    <row r="749" spans="1:8" hidden="1">
      <c r="A749" s="208">
        <v>2110899</v>
      </c>
      <c r="B749" s="233" t="s">
        <v>593</v>
      </c>
      <c r="C749" s="210"/>
      <c r="D749" s="208"/>
      <c r="E749" s="210"/>
      <c r="F749" s="52" t="e">
        <f t="shared" si="236"/>
        <v>#DIV/0!</v>
      </c>
      <c r="G749" s="52" t="e">
        <f t="shared" si="237"/>
        <v>#DIV/0!</v>
      </c>
      <c r="H749" s="196">
        <f t="shared" si="240"/>
        <v>0</v>
      </c>
    </row>
    <row r="750" spans="1:8" hidden="1">
      <c r="A750" s="205">
        <v>21109</v>
      </c>
      <c r="B750" s="231" t="s">
        <v>594</v>
      </c>
      <c r="C750" s="207"/>
      <c r="D750" s="205">
        <v>0</v>
      </c>
      <c r="E750" s="207"/>
      <c r="F750" s="52" t="e">
        <f t="shared" si="236"/>
        <v>#DIV/0!</v>
      </c>
      <c r="G750" s="52" t="e">
        <f t="shared" si="237"/>
        <v>#DIV/0!</v>
      </c>
      <c r="H750" s="196">
        <f t="shared" si="240"/>
        <v>0</v>
      </c>
    </row>
    <row r="751" spans="1:8">
      <c r="A751" s="205">
        <v>21110</v>
      </c>
      <c r="B751" s="231" t="s">
        <v>595</v>
      </c>
      <c r="C751" s="207">
        <v>183</v>
      </c>
      <c r="D751" s="205">
        <v>102</v>
      </c>
      <c r="E751" s="207">
        <v>183</v>
      </c>
      <c r="F751" s="52">
        <f t="shared" si="236"/>
        <v>1</v>
      </c>
      <c r="G751" s="52">
        <f t="shared" si="237"/>
        <v>1.79411764705882</v>
      </c>
      <c r="H751" s="196">
        <f t="shared" si="240"/>
        <v>468</v>
      </c>
    </row>
    <row r="752" spans="1:8" hidden="1">
      <c r="A752" s="205">
        <v>21111</v>
      </c>
      <c r="B752" s="231" t="s">
        <v>596</v>
      </c>
      <c r="C752" s="207">
        <f>SUM(C753:C757)</f>
        <v>0</v>
      </c>
      <c r="D752" s="205">
        <f t="shared" ref="D752" si="253">SUM(D753:D757)</f>
        <v>0</v>
      </c>
      <c r="E752" s="207">
        <f t="shared" ref="E752" si="254">SUM(E753:E757)</f>
        <v>0</v>
      </c>
      <c r="F752" s="52" t="e">
        <f t="shared" si="236"/>
        <v>#DIV/0!</v>
      </c>
      <c r="G752" s="52" t="e">
        <f t="shared" si="237"/>
        <v>#DIV/0!</v>
      </c>
      <c r="H752" s="196">
        <f t="shared" si="240"/>
        <v>0</v>
      </c>
    </row>
    <row r="753" spans="1:8" hidden="1">
      <c r="A753" s="208">
        <v>2111101</v>
      </c>
      <c r="B753" s="233" t="s">
        <v>597</v>
      </c>
      <c r="C753" s="210"/>
      <c r="D753" s="208"/>
      <c r="E753" s="210"/>
      <c r="F753" s="52" t="e">
        <f t="shared" si="236"/>
        <v>#DIV/0!</v>
      </c>
      <c r="G753" s="52" t="e">
        <f t="shared" si="237"/>
        <v>#DIV/0!</v>
      </c>
      <c r="H753" s="196">
        <f t="shared" si="240"/>
        <v>0</v>
      </c>
    </row>
    <row r="754" spans="1:8" hidden="1">
      <c r="A754" s="208">
        <v>2111102</v>
      </c>
      <c r="B754" s="233" t="s">
        <v>598</v>
      </c>
      <c r="C754" s="210"/>
      <c r="D754" s="208"/>
      <c r="E754" s="210"/>
      <c r="F754" s="52" t="e">
        <f t="shared" si="236"/>
        <v>#DIV/0!</v>
      </c>
      <c r="G754" s="52" t="e">
        <f t="shared" si="237"/>
        <v>#DIV/0!</v>
      </c>
      <c r="H754" s="196">
        <f t="shared" si="240"/>
        <v>0</v>
      </c>
    </row>
    <row r="755" spans="1:8" hidden="1">
      <c r="A755" s="208">
        <v>2111103</v>
      </c>
      <c r="B755" s="233" t="s">
        <v>599</v>
      </c>
      <c r="C755" s="210"/>
      <c r="D755" s="208"/>
      <c r="E755" s="210"/>
      <c r="F755" s="52" t="e">
        <f t="shared" si="236"/>
        <v>#DIV/0!</v>
      </c>
      <c r="G755" s="52" t="e">
        <f t="shared" si="237"/>
        <v>#DIV/0!</v>
      </c>
      <c r="H755" s="196">
        <f t="shared" si="240"/>
        <v>0</v>
      </c>
    </row>
    <row r="756" spans="1:8" hidden="1">
      <c r="A756" s="208">
        <v>2111104</v>
      </c>
      <c r="B756" s="233" t="s">
        <v>600</v>
      </c>
      <c r="C756" s="210"/>
      <c r="D756" s="208"/>
      <c r="E756" s="210"/>
      <c r="F756" s="52" t="e">
        <f t="shared" si="236"/>
        <v>#DIV/0!</v>
      </c>
      <c r="G756" s="52" t="e">
        <f t="shared" si="237"/>
        <v>#DIV/0!</v>
      </c>
      <c r="H756" s="196">
        <f t="shared" si="240"/>
        <v>0</v>
      </c>
    </row>
    <row r="757" spans="1:8" hidden="1">
      <c r="A757" s="208">
        <v>2111199</v>
      </c>
      <c r="B757" s="233" t="s">
        <v>601</v>
      </c>
      <c r="C757" s="210"/>
      <c r="D757" s="208"/>
      <c r="E757" s="210"/>
      <c r="F757" s="52" t="e">
        <f t="shared" si="236"/>
        <v>#DIV/0!</v>
      </c>
      <c r="G757" s="52" t="e">
        <f t="shared" si="237"/>
        <v>#DIV/0!</v>
      </c>
      <c r="H757" s="196">
        <f t="shared" si="240"/>
        <v>0</v>
      </c>
    </row>
    <row r="758" spans="1:8" hidden="1">
      <c r="A758" s="205">
        <v>21112</v>
      </c>
      <c r="B758" s="231" t="s">
        <v>602</v>
      </c>
      <c r="C758" s="207"/>
      <c r="D758" s="205">
        <v>0</v>
      </c>
      <c r="E758" s="207"/>
      <c r="F758" s="52" t="e">
        <f t="shared" si="236"/>
        <v>#DIV/0!</v>
      </c>
      <c r="G758" s="52" t="e">
        <f t="shared" si="237"/>
        <v>#DIV/0!</v>
      </c>
      <c r="H758" s="196">
        <f t="shared" si="240"/>
        <v>0</v>
      </c>
    </row>
    <row r="759" spans="1:8" hidden="1">
      <c r="A759" s="205">
        <v>21113</v>
      </c>
      <c r="B759" s="231" t="s">
        <v>603</v>
      </c>
      <c r="C759" s="207"/>
      <c r="D759" s="205">
        <v>0</v>
      </c>
      <c r="E759" s="207"/>
      <c r="F759" s="52" t="e">
        <f t="shared" si="236"/>
        <v>#DIV/0!</v>
      </c>
      <c r="G759" s="52" t="e">
        <f t="shared" si="237"/>
        <v>#DIV/0!</v>
      </c>
      <c r="H759" s="196">
        <f t="shared" si="240"/>
        <v>0</v>
      </c>
    </row>
    <row r="760" spans="1:8" hidden="1">
      <c r="A760" s="220">
        <v>21114</v>
      </c>
      <c r="B760" s="234" t="s">
        <v>604</v>
      </c>
      <c r="C760" s="222">
        <f>SUM(C761:C770)</f>
        <v>0</v>
      </c>
      <c r="D760" s="220">
        <f t="shared" ref="D760" si="255">SUM(D761:D770)</f>
        <v>0</v>
      </c>
      <c r="E760" s="222">
        <f t="shared" ref="E760" si="256">SUM(E761:E770)</f>
        <v>0</v>
      </c>
      <c r="F760" s="52" t="e">
        <f t="shared" si="236"/>
        <v>#DIV/0!</v>
      </c>
      <c r="G760" s="52" t="e">
        <f t="shared" si="237"/>
        <v>#DIV/0!</v>
      </c>
      <c r="H760" s="196">
        <f t="shared" si="240"/>
        <v>0</v>
      </c>
    </row>
    <row r="761" spans="1:8" hidden="1">
      <c r="A761" s="208">
        <v>2111401</v>
      </c>
      <c r="B761" s="233" t="s">
        <v>45</v>
      </c>
      <c r="C761" s="210"/>
      <c r="D761" s="208"/>
      <c r="E761" s="210"/>
      <c r="F761" s="52" t="e">
        <f t="shared" si="236"/>
        <v>#DIV/0!</v>
      </c>
      <c r="G761" s="52" t="e">
        <f t="shared" si="237"/>
        <v>#DIV/0!</v>
      </c>
      <c r="H761" s="196">
        <f t="shared" si="240"/>
        <v>0</v>
      </c>
    </row>
    <row r="762" spans="1:8" hidden="1">
      <c r="A762" s="208">
        <v>2111402</v>
      </c>
      <c r="B762" s="233" t="s">
        <v>46</v>
      </c>
      <c r="C762" s="210"/>
      <c r="D762" s="208"/>
      <c r="E762" s="210"/>
      <c r="F762" s="52" t="e">
        <f t="shared" si="236"/>
        <v>#DIV/0!</v>
      </c>
      <c r="G762" s="52" t="e">
        <f t="shared" si="237"/>
        <v>#DIV/0!</v>
      </c>
      <c r="H762" s="196">
        <f t="shared" si="240"/>
        <v>0</v>
      </c>
    </row>
    <row r="763" spans="1:8" hidden="1">
      <c r="A763" s="208">
        <v>2111403</v>
      </c>
      <c r="B763" s="233" t="s">
        <v>47</v>
      </c>
      <c r="C763" s="210"/>
      <c r="D763" s="208"/>
      <c r="E763" s="210"/>
      <c r="F763" s="52" t="e">
        <f t="shared" si="236"/>
        <v>#DIV/0!</v>
      </c>
      <c r="G763" s="52" t="e">
        <f t="shared" si="237"/>
        <v>#DIV/0!</v>
      </c>
      <c r="H763" s="196">
        <f t="shared" si="240"/>
        <v>0</v>
      </c>
    </row>
    <row r="764" spans="1:8" hidden="1">
      <c r="A764" s="208">
        <v>2111406</v>
      </c>
      <c r="B764" s="233" t="s">
        <v>605</v>
      </c>
      <c r="C764" s="210"/>
      <c r="D764" s="208"/>
      <c r="E764" s="210"/>
      <c r="F764" s="52" t="e">
        <f t="shared" si="236"/>
        <v>#DIV/0!</v>
      </c>
      <c r="G764" s="52" t="e">
        <f t="shared" si="237"/>
        <v>#DIV/0!</v>
      </c>
      <c r="H764" s="196">
        <f t="shared" si="240"/>
        <v>0</v>
      </c>
    </row>
    <row r="765" spans="1:8" hidden="1">
      <c r="A765" s="208">
        <v>2111407</v>
      </c>
      <c r="B765" s="233" t="s">
        <v>606</v>
      </c>
      <c r="C765" s="210"/>
      <c r="D765" s="208"/>
      <c r="E765" s="210"/>
      <c r="F765" s="52" t="e">
        <f t="shared" si="236"/>
        <v>#DIV/0!</v>
      </c>
      <c r="G765" s="52" t="e">
        <f t="shared" si="237"/>
        <v>#DIV/0!</v>
      </c>
      <c r="H765" s="196">
        <f t="shared" si="240"/>
        <v>0</v>
      </c>
    </row>
    <row r="766" spans="1:8" hidden="1">
      <c r="A766" s="208">
        <v>2111408</v>
      </c>
      <c r="B766" s="233" t="s">
        <v>607</v>
      </c>
      <c r="C766" s="210"/>
      <c r="D766" s="208"/>
      <c r="E766" s="210"/>
      <c r="F766" s="52" t="e">
        <f t="shared" si="236"/>
        <v>#DIV/0!</v>
      </c>
      <c r="G766" s="52" t="e">
        <f t="shared" si="237"/>
        <v>#DIV/0!</v>
      </c>
      <c r="H766" s="196">
        <f t="shared" si="240"/>
        <v>0</v>
      </c>
    </row>
    <row r="767" spans="1:8" hidden="1">
      <c r="A767" s="208">
        <v>2111411</v>
      </c>
      <c r="B767" s="233" t="s">
        <v>86</v>
      </c>
      <c r="C767" s="210"/>
      <c r="D767" s="208"/>
      <c r="E767" s="210"/>
      <c r="F767" s="52" t="e">
        <f t="shared" si="236"/>
        <v>#DIV/0!</v>
      </c>
      <c r="G767" s="52" t="e">
        <f t="shared" si="237"/>
        <v>#DIV/0!</v>
      </c>
      <c r="H767" s="196">
        <f t="shared" si="240"/>
        <v>0</v>
      </c>
    </row>
    <row r="768" spans="1:8" hidden="1">
      <c r="A768" s="208">
        <v>2111413</v>
      </c>
      <c r="B768" s="233" t="s">
        <v>608</v>
      </c>
      <c r="C768" s="210"/>
      <c r="D768" s="208"/>
      <c r="E768" s="210"/>
      <c r="F768" s="52" t="e">
        <f t="shared" si="236"/>
        <v>#DIV/0!</v>
      </c>
      <c r="G768" s="52" t="e">
        <f t="shared" si="237"/>
        <v>#DIV/0!</v>
      </c>
      <c r="H768" s="196">
        <f t="shared" si="240"/>
        <v>0</v>
      </c>
    </row>
    <row r="769" spans="1:8" hidden="1">
      <c r="A769" s="208">
        <v>2111450</v>
      </c>
      <c r="B769" s="233" t="s">
        <v>54</v>
      </c>
      <c r="C769" s="210"/>
      <c r="D769" s="208"/>
      <c r="E769" s="210"/>
      <c r="F769" s="52" t="e">
        <f t="shared" si="236"/>
        <v>#DIV/0!</v>
      </c>
      <c r="G769" s="52" t="e">
        <f t="shared" si="237"/>
        <v>#DIV/0!</v>
      </c>
      <c r="H769" s="196">
        <f t="shared" si="240"/>
        <v>0</v>
      </c>
    </row>
    <row r="770" spans="1:8" hidden="1">
      <c r="A770" s="208">
        <v>2111499</v>
      </c>
      <c r="B770" s="233" t="s">
        <v>609</v>
      </c>
      <c r="C770" s="210"/>
      <c r="D770" s="208"/>
      <c r="E770" s="210"/>
      <c r="F770" s="52" t="e">
        <f t="shared" si="236"/>
        <v>#DIV/0!</v>
      </c>
      <c r="G770" s="52" t="e">
        <f t="shared" si="237"/>
        <v>#DIV/0!</v>
      </c>
      <c r="H770" s="196">
        <f t="shared" si="240"/>
        <v>0</v>
      </c>
    </row>
    <row r="771" spans="1:8" hidden="1">
      <c r="A771" s="223">
        <v>2119999</v>
      </c>
      <c r="B771" s="235" t="s">
        <v>610</v>
      </c>
      <c r="C771" s="225"/>
      <c r="D771" s="223"/>
      <c r="E771" s="225"/>
      <c r="F771" s="52" t="e">
        <f t="shared" si="236"/>
        <v>#DIV/0!</v>
      </c>
      <c r="G771" s="52" t="e">
        <f t="shared" si="237"/>
        <v>#DIV/0!</v>
      </c>
      <c r="H771" s="196">
        <f t="shared" si="240"/>
        <v>0</v>
      </c>
    </row>
    <row r="772" spans="1:8">
      <c r="A772" s="202">
        <v>212</v>
      </c>
      <c r="B772" s="232" t="s">
        <v>611</v>
      </c>
      <c r="C772" s="204">
        <f>C773+C784+C785+C788+C789+C790</f>
        <v>5588</v>
      </c>
      <c r="D772" s="202">
        <f t="shared" ref="D772" si="257">D773+D784+D785+D788+D789+D790</f>
        <v>21656</v>
      </c>
      <c r="E772" s="204">
        <f t="shared" ref="E772" si="258">E773+E784+E785+E788+E789+E790</f>
        <v>983</v>
      </c>
      <c r="F772" s="52">
        <f t="shared" si="236"/>
        <v>0.17591267000715799</v>
      </c>
      <c r="G772" s="52">
        <f t="shared" si="237"/>
        <v>4.5391577391946797E-2</v>
      </c>
      <c r="H772" s="196">
        <f t="shared" si="240"/>
        <v>28227</v>
      </c>
    </row>
    <row r="773" spans="1:8">
      <c r="A773" s="205">
        <v>21201</v>
      </c>
      <c r="B773" s="231" t="s">
        <v>612</v>
      </c>
      <c r="C773" s="207">
        <f>SUM(C774:C783)</f>
        <v>475</v>
      </c>
      <c r="D773" s="205">
        <f t="shared" ref="D773" si="259">SUM(D774:D783)</f>
        <v>431</v>
      </c>
      <c r="E773" s="207">
        <f t="shared" ref="E773" si="260">SUM(E774:E783)</f>
        <v>522</v>
      </c>
      <c r="F773" s="52">
        <f t="shared" si="236"/>
        <v>1.09894736842105</v>
      </c>
      <c r="G773" s="52">
        <f t="shared" si="237"/>
        <v>1.2111368909512801</v>
      </c>
      <c r="H773" s="196">
        <f t="shared" si="240"/>
        <v>1428</v>
      </c>
    </row>
    <row r="774" spans="1:8">
      <c r="A774" s="208">
        <v>2120101</v>
      </c>
      <c r="B774" s="233" t="s">
        <v>45</v>
      </c>
      <c r="C774" s="210">
        <v>33</v>
      </c>
      <c r="D774" s="210">
        <v>110</v>
      </c>
      <c r="E774" s="210">
        <v>59</v>
      </c>
      <c r="F774" s="52">
        <f t="shared" ref="F774:F837" si="261">E774/C774</f>
        <v>1.7878787878787901</v>
      </c>
      <c r="G774" s="52">
        <f t="shared" ref="G774:G837" si="262">E774/D774</f>
        <v>0.53636363636363604</v>
      </c>
      <c r="H774" s="196">
        <f t="shared" si="240"/>
        <v>202</v>
      </c>
    </row>
    <row r="775" spans="1:8" hidden="1">
      <c r="A775" s="208">
        <v>2120102</v>
      </c>
      <c r="B775" s="233" t="s">
        <v>46</v>
      </c>
      <c r="C775" s="210"/>
      <c r="D775" s="210"/>
      <c r="E775" s="210"/>
      <c r="F775" s="52" t="e">
        <f t="shared" si="261"/>
        <v>#DIV/0!</v>
      </c>
      <c r="G775" s="52" t="e">
        <f t="shared" si="262"/>
        <v>#DIV/0!</v>
      </c>
      <c r="H775" s="196">
        <f t="shared" si="240"/>
        <v>0</v>
      </c>
    </row>
    <row r="776" spans="1:8" hidden="1">
      <c r="A776" s="208">
        <v>2120103</v>
      </c>
      <c r="B776" s="233" t="s">
        <v>47</v>
      </c>
      <c r="C776" s="210"/>
      <c r="D776" s="210"/>
      <c r="E776" s="210"/>
      <c r="F776" s="52" t="e">
        <f t="shared" si="261"/>
        <v>#DIV/0!</v>
      </c>
      <c r="G776" s="52" t="e">
        <f t="shared" si="262"/>
        <v>#DIV/0!</v>
      </c>
      <c r="H776" s="196">
        <f t="shared" ref="H776:H817" si="263">C776+D776+E776</f>
        <v>0</v>
      </c>
    </row>
    <row r="777" spans="1:8">
      <c r="A777" s="208">
        <v>2120104</v>
      </c>
      <c r="B777" s="233" t="s">
        <v>613</v>
      </c>
      <c r="C777" s="210"/>
      <c r="D777" s="210"/>
      <c r="E777" s="210">
        <v>227</v>
      </c>
      <c r="F777" s="52"/>
      <c r="G777" s="52"/>
      <c r="H777" s="196">
        <f t="shared" si="263"/>
        <v>227</v>
      </c>
    </row>
    <row r="778" spans="1:8">
      <c r="A778" s="208">
        <v>2120105</v>
      </c>
      <c r="B778" s="233" t="s">
        <v>614</v>
      </c>
      <c r="C778" s="210"/>
      <c r="D778" s="210"/>
      <c r="E778" s="210">
        <v>236</v>
      </c>
      <c r="F778" s="52"/>
      <c r="G778" s="52"/>
      <c r="H778" s="196">
        <f t="shared" si="263"/>
        <v>236</v>
      </c>
    </row>
    <row r="779" spans="1:8" hidden="1">
      <c r="A779" s="208">
        <v>2120106</v>
      </c>
      <c r="B779" s="233" t="s">
        <v>615</v>
      </c>
      <c r="C779" s="210"/>
      <c r="D779" s="210"/>
      <c r="E779" s="210"/>
      <c r="F779" s="52" t="e">
        <f t="shared" si="261"/>
        <v>#DIV/0!</v>
      </c>
      <c r="G779" s="52" t="e">
        <f t="shared" si="262"/>
        <v>#DIV/0!</v>
      </c>
      <c r="H779" s="196">
        <f t="shared" si="263"/>
        <v>0</v>
      </c>
    </row>
    <row r="780" spans="1:8" hidden="1">
      <c r="A780" s="208">
        <v>2120107</v>
      </c>
      <c r="B780" s="233" t="s">
        <v>616</v>
      </c>
      <c r="C780" s="210"/>
      <c r="D780" s="210"/>
      <c r="E780" s="210"/>
      <c r="F780" s="52" t="e">
        <f t="shared" si="261"/>
        <v>#DIV/0!</v>
      </c>
      <c r="G780" s="52" t="e">
        <f t="shared" si="262"/>
        <v>#DIV/0!</v>
      </c>
      <c r="H780" s="196">
        <f t="shared" si="263"/>
        <v>0</v>
      </c>
    </row>
    <row r="781" spans="1:8" hidden="1">
      <c r="A781" s="208">
        <v>2120109</v>
      </c>
      <c r="B781" s="233" t="s">
        <v>617</v>
      </c>
      <c r="C781" s="210"/>
      <c r="D781" s="210"/>
      <c r="E781" s="210"/>
      <c r="F781" s="52" t="e">
        <f t="shared" si="261"/>
        <v>#DIV/0!</v>
      </c>
      <c r="G781" s="52" t="e">
        <f t="shared" si="262"/>
        <v>#DIV/0!</v>
      </c>
      <c r="H781" s="196">
        <f t="shared" si="263"/>
        <v>0</v>
      </c>
    </row>
    <row r="782" spans="1:8" hidden="1">
      <c r="A782" s="208">
        <v>2120110</v>
      </c>
      <c r="B782" s="233" t="s">
        <v>618</v>
      </c>
      <c r="C782" s="210"/>
      <c r="D782" s="210"/>
      <c r="E782" s="210"/>
      <c r="F782" s="52" t="e">
        <f t="shared" si="261"/>
        <v>#DIV/0!</v>
      </c>
      <c r="G782" s="52" t="e">
        <f t="shared" si="262"/>
        <v>#DIV/0!</v>
      </c>
      <c r="H782" s="196">
        <f t="shared" si="263"/>
        <v>0</v>
      </c>
    </row>
    <row r="783" spans="1:8">
      <c r="A783" s="208">
        <v>2120199</v>
      </c>
      <c r="B783" s="233" t="s">
        <v>619</v>
      </c>
      <c r="C783" s="210">
        <v>442</v>
      </c>
      <c r="D783" s="210">
        <v>321</v>
      </c>
      <c r="E783" s="210"/>
      <c r="F783" s="52">
        <f t="shared" si="261"/>
        <v>0</v>
      </c>
      <c r="G783" s="52">
        <f t="shared" si="262"/>
        <v>0</v>
      </c>
      <c r="H783" s="196">
        <f t="shared" si="263"/>
        <v>763</v>
      </c>
    </row>
    <row r="784" spans="1:8">
      <c r="A784" s="205">
        <v>21202</v>
      </c>
      <c r="B784" s="231" t="s">
        <v>620</v>
      </c>
      <c r="C784" s="207">
        <v>148</v>
      </c>
      <c r="D784" s="205">
        <v>49</v>
      </c>
      <c r="E784" s="207">
        <v>49</v>
      </c>
      <c r="F784" s="52">
        <f t="shared" si="261"/>
        <v>0.33108108108108097</v>
      </c>
      <c r="G784" s="52">
        <f t="shared" si="262"/>
        <v>1</v>
      </c>
      <c r="H784" s="196">
        <f t="shared" si="263"/>
        <v>246</v>
      </c>
    </row>
    <row r="785" spans="1:8">
      <c r="A785" s="205">
        <v>21203</v>
      </c>
      <c r="B785" s="231" t="s">
        <v>621</v>
      </c>
      <c r="C785" s="207">
        <v>1438</v>
      </c>
      <c r="D785" s="205">
        <v>18730</v>
      </c>
      <c r="E785" s="207">
        <v>364</v>
      </c>
      <c r="F785" s="52">
        <f t="shared" si="261"/>
        <v>0.25312934631432499</v>
      </c>
      <c r="G785" s="52">
        <f t="shared" si="262"/>
        <v>1.9434063000533901E-2</v>
      </c>
      <c r="H785" s="196">
        <f t="shared" si="263"/>
        <v>20532</v>
      </c>
    </row>
    <row r="786" spans="1:8">
      <c r="A786" s="208">
        <v>2120303</v>
      </c>
      <c r="B786" s="233" t="s">
        <v>622</v>
      </c>
      <c r="C786" s="210"/>
      <c r="D786" s="208">
        <v>995</v>
      </c>
      <c r="E786" s="210"/>
      <c r="F786" s="52"/>
      <c r="G786" s="52">
        <f t="shared" si="262"/>
        <v>0</v>
      </c>
      <c r="H786" s="196">
        <f t="shared" si="263"/>
        <v>995</v>
      </c>
    </row>
    <row r="787" spans="1:8">
      <c r="A787" s="208">
        <v>2120399</v>
      </c>
      <c r="B787" s="233" t="s">
        <v>623</v>
      </c>
      <c r="C787" s="210">
        <v>1438</v>
      </c>
      <c r="D787" s="208">
        <v>17735</v>
      </c>
      <c r="E787" s="210">
        <f>171+193</f>
        <v>364</v>
      </c>
      <c r="F787" s="52">
        <f t="shared" si="261"/>
        <v>0.25312934631432499</v>
      </c>
      <c r="G787" s="52">
        <f t="shared" si="262"/>
        <v>2.0524386805751301E-2</v>
      </c>
      <c r="H787" s="196">
        <f t="shared" si="263"/>
        <v>19537</v>
      </c>
    </row>
    <row r="788" spans="1:8">
      <c r="A788" s="205">
        <v>21205</v>
      </c>
      <c r="B788" s="231" t="s">
        <v>624</v>
      </c>
      <c r="C788" s="207">
        <v>3391</v>
      </c>
      <c r="D788" s="205">
        <v>2339</v>
      </c>
      <c r="E788" s="207">
        <v>48</v>
      </c>
      <c r="F788" s="52">
        <f t="shared" si="261"/>
        <v>1.4155116484812699E-2</v>
      </c>
      <c r="G788" s="52">
        <f t="shared" si="262"/>
        <v>2.05215904232578E-2</v>
      </c>
      <c r="H788" s="196">
        <f t="shared" si="263"/>
        <v>5778</v>
      </c>
    </row>
    <row r="789" spans="1:8">
      <c r="A789" s="205">
        <v>21206</v>
      </c>
      <c r="B789" s="231" t="s">
        <v>625</v>
      </c>
      <c r="C789" s="207">
        <v>136</v>
      </c>
      <c r="D789" s="205">
        <v>103</v>
      </c>
      <c r="E789" s="207"/>
      <c r="F789" s="52">
        <f t="shared" si="261"/>
        <v>0</v>
      </c>
      <c r="G789" s="52">
        <f t="shared" si="262"/>
        <v>0</v>
      </c>
      <c r="H789" s="196">
        <f t="shared" si="263"/>
        <v>239</v>
      </c>
    </row>
    <row r="790" spans="1:8">
      <c r="A790" s="205">
        <v>21299</v>
      </c>
      <c r="B790" s="231" t="s">
        <v>626</v>
      </c>
      <c r="C790" s="207"/>
      <c r="D790" s="205">
        <v>4</v>
      </c>
      <c r="E790" s="207"/>
      <c r="F790" s="52"/>
      <c r="G790" s="52">
        <f t="shared" si="262"/>
        <v>0</v>
      </c>
      <c r="H790" s="196">
        <f t="shared" si="263"/>
        <v>4</v>
      </c>
    </row>
    <row r="791" spans="1:8">
      <c r="A791" s="202">
        <v>213</v>
      </c>
      <c r="B791" s="232" t="s">
        <v>627</v>
      </c>
      <c r="C791" s="204">
        <f>C792+C818+C840+C868+C879+C886+C892+C895</f>
        <v>4819</v>
      </c>
      <c r="D791" s="202">
        <f t="shared" ref="D791" si="264">D792+D818+D840+D868+D879+D886+D892+D895</f>
        <v>8891</v>
      </c>
      <c r="E791" s="204">
        <f t="shared" ref="E791" si="265">E792+E818+E840+E868+E879+E886+E892+E895</f>
        <v>5645</v>
      </c>
      <c r="F791" s="52">
        <f t="shared" si="261"/>
        <v>1.1714048557792101</v>
      </c>
      <c r="G791" s="52">
        <f t="shared" si="262"/>
        <v>0.63491170846923894</v>
      </c>
      <c r="H791" s="196">
        <f t="shared" si="263"/>
        <v>19355</v>
      </c>
    </row>
    <row r="792" spans="1:8">
      <c r="A792" s="205">
        <v>21301</v>
      </c>
      <c r="B792" s="231" t="s">
        <v>628</v>
      </c>
      <c r="C792" s="207">
        <f>SUM(C793:C817)</f>
        <v>2927</v>
      </c>
      <c r="D792" s="205">
        <f t="shared" ref="D792" si="266">SUM(D793:D817)</f>
        <v>7124</v>
      </c>
      <c r="E792" s="207">
        <f t="shared" ref="E792" si="267">SUM(E793:E817)</f>
        <v>3692</v>
      </c>
      <c r="F792" s="52">
        <f t="shared" si="261"/>
        <v>1.26135975401435</v>
      </c>
      <c r="G792" s="52">
        <f t="shared" si="262"/>
        <v>0.51824817518248201</v>
      </c>
      <c r="H792" s="196">
        <f t="shared" si="263"/>
        <v>13743</v>
      </c>
    </row>
    <row r="793" spans="1:8">
      <c r="A793" s="208">
        <v>2130101</v>
      </c>
      <c r="B793" s="233" t="s">
        <v>45</v>
      </c>
      <c r="C793" s="210">
        <v>232</v>
      </c>
      <c r="D793" s="210">
        <v>222</v>
      </c>
      <c r="E793" s="210">
        <v>70</v>
      </c>
      <c r="F793" s="52">
        <f t="shared" si="261"/>
        <v>0.30172413793103398</v>
      </c>
      <c r="G793" s="52">
        <f t="shared" si="262"/>
        <v>0.31531531531531498</v>
      </c>
      <c r="H793" s="196">
        <f t="shared" si="263"/>
        <v>524</v>
      </c>
    </row>
    <row r="794" spans="1:8" hidden="1">
      <c r="A794" s="208">
        <v>2130102</v>
      </c>
      <c r="B794" s="233" t="s">
        <v>46</v>
      </c>
      <c r="C794" s="210"/>
      <c r="D794" s="210"/>
      <c r="E794" s="210"/>
      <c r="F794" s="52" t="e">
        <f t="shared" si="261"/>
        <v>#DIV/0!</v>
      </c>
      <c r="G794" s="52" t="e">
        <f t="shared" si="262"/>
        <v>#DIV/0!</v>
      </c>
      <c r="H794" s="196">
        <f t="shared" si="263"/>
        <v>0</v>
      </c>
    </row>
    <row r="795" spans="1:8" hidden="1">
      <c r="A795" s="208">
        <v>2130103</v>
      </c>
      <c r="B795" s="233" t="s">
        <v>47</v>
      </c>
      <c r="C795" s="210"/>
      <c r="D795" s="210"/>
      <c r="E795" s="210"/>
      <c r="F795" s="52" t="e">
        <f t="shared" si="261"/>
        <v>#DIV/0!</v>
      </c>
      <c r="G795" s="52" t="e">
        <f t="shared" si="262"/>
        <v>#DIV/0!</v>
      </c>
      <c r="H795" s="196">
        <f t="shared" si="263"/>
        <v>0</v>
      </c>
    </row>
    <row r="796" spans="1:8">
      <c r="A796" s="208">
        <v>2130104</v>
      </c>
      <c r="B796" s="233" t="s">
        <v>54</v>
      </c>
      <c r="C796" s="210"/>
      <c r="D796" s="210"/>
      <c r="E796" s="210">
        <v>657</v>
      </c>
      <c r="F796" s="52"/>
      <c r="G796" s="52"/>
      <c r="H796" s="196">
        <f t="shared" si="263"/>
        <v>657</v>
      </c>
    </row>
    <row r="797" spans="1:8" hidden="1">
      <c r="A797" s="208">
        <v>2130105</v>
      </c>
      <c r="B797" s="233" t="s">
        <v>629</v>
      </c>
      <c r="C797" s="210"/>
      <c r="D797" s="210"/>
      <c r="E797" s="210"/>
      <c r="F797" s="52" t="e">
        <f t="shared" si="261"/>
        <v>#DIV/0!</v>
      </c>
      <c r="G797" s="52" t="e">
        <f t="shared" si="262"/>
        <v>#DIV/0!</v>
      </c>
      <c r="H797" s="196">
        <f t="shared" si="263"/>
        <v>0</v>
      </c>
    </row>
    <row r="798" spans="1:8">
      <c r="A798" s="208">
        <v>2130106</v>
      </c>
      <c r="B798" s="233" t="s">
        <v>630</v>
      </c>
      <c r="C798" s="210">
        <v>347</v>
      </c>
      <c r="D798" s="210">
        <v>36</v>
      </c>
      <c r="E798" s="210">
        <f>375+18</f>
        <v>393</v>
      </c>
      <c r="F798" s="52">
        <f t="shared" si="261"/>
        <v>1.1325648414985601</v>
      </c>
      <c r="G798" s="52">
        <f t="shared" si="262"/>
        <v>10.9166666666667</v>
      </c>
      <c r="H798" s="196">
        <f t="shared" si="263"/>
        <v>776</v>
      </c>
    </row>
    <row r="799" spans="1:8">
      <c r="A799" s="208">
        <v>2130108</v>
      </c>
      <c r="B799" s="233" t="s">
        <v>631</v>
      </c>
      <c r="C799" s="210">
        <v>287</v>
      </c>
      <c r="D799" s="210">
        <v>156</v>
      </c>
      <c r="E799" s="210">
        <f>214+170+154</f>
        <v>538</v>
      </c>
      <c r="F799" s="52">
        <f t="shared" si="261"/>
        <v>1.87456445993031</v>
      </c>
      <c r="G799" s="52">
        <f t="shared" si="262"/>
        <v>3.4487179487179498</v>
      </c>
      <c r="H799" s="196">
        <f t="shared" si="263"/>
        <v>981</v>
      </c>
    </row>
    <row r="800" spans="1:8">
      <c r="A800" s="208">
        <v>2130109</v>
      </c>
      <c r="B800" s="233" t="s">
        <v>632</v>
      </c>
      <c r="C800" s="210">
        <v>2</v>
      </c>
      <c r="D800" s="210"/>
      <c r="E800" s="210">
        <f>12</f>
        <v>12</v>
      </c>
      <c r="F800" s="52">
        <f t="shared" si="261"/>
        <v>6</v>
      </c>
      <c r="G800" s="52"/>
      <c r="H800" s="196">
        <f t="shared" si="263"/>
        <v>14</v>
      </c>
    </row>
    <row r="801" spans="1:8" hidden="1">
      <c r="A801" s="208">
        <v>2130110</v>
      </c>
      <c r="B801" s="233" t="s">
        <v>633</v>
      </c>
      <c r="C801" s="210"/>
      <c r="D801" s="210"/>
      <c r="E801" s="210"/>
      <c r="F801" s="52" t="e">
        <f t="shared" si="261"/>
        <v>#DIV/0!</v>
      </c>
      <c r="G801" s="52" t="e">
        <f t="shared" si="262"/>
        <v>#DIV/0!</v>
      </c>
      <c r="H801" s="196">
        <f t="shared" si="263"/>
        <v>0</v>
      </c>
    </row>
    <row r="802" spans="1:8" hidden="1">
      <c r="A802" s="208">
        <v>2130111</v>
      </c>
      <c r="B802" s="233" t="s">
        <v>634</v>
      </c>
      <c r="C802" s="210"/>
      <c r="D802" s="210"/>
      <c r="E802" s="210"/>
      <c r="F802" s="52" t="e">
        <f t="shared" si="261"/>
        <v>#DIV/0!</v>
      </c>
      <c r="G802" s="52" t="e">
        <f t="shared" si="262"/>
        <v>#DIV/0!</v>
      </c>
      <c r="H802" s="196">
        <f t="shared" si="263"/>
        <v>0</v>
      </c>
    </row>
    <row r="803" spans="1:8" hidden="1">
      <c r="A803" s="208">
        <v>2130112</v>
      </c>
      <c r="B803" s="233" t="s">
        <v>635</v>
      </c>
      <c r="C803" s="210"/>
      <c r="D803" s="210"/>
      <c r="E803" s="210"/>
      <c r="F803" s="52" t="e">
        <f t="shared" si="261"/>
        <v>#DIV/0!</v>
      </c>
      <c r="G803" s="52" t="e">
        <f t="shared" si="262"/>
        <v>#DIV/0!</v>
      </c>
      <c r="H803" s="196">
        <f t="shared" si="263"/>
        <v>0</v>
      </c>
    </row>
    <row r="804" spans="1:8" hidden="1">
      <c r="A804" s="208">
        <v>2130114</v>
      </c>
      <c r="B804" s="233" t="s">
        <v>636</v>
      </c>
      <c r="C804" s="210"/>
      <c r="D804" s="210"/>
      <c r="E804" s="210"/>
      <c r="F804" s="52" t="e">
        <f t="shared" si="261"/>
        <v>#DIV/0!</v>
      </c>
      <c r="G804" s="52" t="e">
        <f t="shared" si="262"/>
        <v>#DIV/0!</v>
      </c>
      <c r="H804" s="196">
        <f t="shared" si="263"/>
        <v>0</v>
      </c>
    </row>
    <row r="805" spans="1:8">
      <c r="A805" s="208">
        <v>2130119</v>
      </c>
      <c r="B805" s="233" t="s">
        <v>637</v>
      </c>
      <c r="C805" s="210"/>
      <c r="D805" s="210">
        <v>44</v>
      </c>
      <c r="E805" s="210">
        <f>14</f>
        <v>14</v>
      </c>
      <c r="F805" s="52"/>
      <c r="G805" s="52">
        <f t="shared" si="262"/>
        <v>0.31818181818181801</v>
      </c>
      <c r="H805" s="196">
        <f t="shared" si="263"/>
        <v>58</v>
      </c>
    </row>
    <row r="806" spans="1:8" hidden="1">
      <c r="A806" s="208">
        <v>2130120</v>
      </c>
      <c r="B806" s="233" t="s">
        <v>638</v>
      </c>
      <c r="C806" s="210"/>
      <c r="D806" s="210"/>
      <c r="E806" s="210"/>
      <c r="F806" s="52" t="e">
        <f t="shared" si="261"/>
        <v>#DIV/0!</v>
      </c>
      <c r="G806" s="52" t="e">
        <f t="shared" si="262"/>
        <v>#DIV/0!</v>
      </c>
      <c r="H806" s="196">
        <f t="shared" si="263"/>
        <v>0</v>
      </c>
    </row>
    <row r="807" spans="1:8" hidden="1">
      <c r="A807" s="208">
        <v>2130121</v>
      </c>
      <c r="B807" s="233" t="s">
        <v>639</v>
      </c>
      <c r="C807" s="210"/>
      <c r="D807" s="210"/>
      <c r="E807" s="210"/>
      <c r="F807" s="52" t="e">
        <f t="shared" si="261"/>
        <v>#DIV/0!</v>
      </c>
      <c r="G807" s="52" t="e">
        <f t="shared" si="262"/>
        <v>#DIV/0!</v>
      </c>
      <c r="H807" s="196">
        <f t="shared" si="263"/>
        <v>0</v>
      </c>
    </row>
    <row r="808" spans="1:8">
      <c r="A808" s="208">
        <v>2130122</v>
      </c>
      <c r="B808" s="233" t="s">
        <v>640</v>
      </c>
      <c r="C808" s="210"/>
      <c r="D808" s="210">
        <v>368</v>
      </c>
      <c r="E808" s="210">
        <f>35+123</f>
        <v>158</v>
      </c>
      <c r="F808" s="52"/>
      <c r="G808" s="52">
        <f t="shared" si="262"/>
        <v>0.42934782608695699</v>
      </c>
      <c r="H808" s="196">
        <f t="shared" si="263"/>
        <v>526</v>
      </c>
    </row>
    <row r="809" spans="1:8">
      <c r="A809" s="208">
        <v>2130124</v>
      </c>
      <c r="B809" s="233" t="s">
        <v>641</v>
      </c>
      <c r="C809" s="210">
        <v>70</v>
      </c>
      <c r="D809" s="210">
        <v>30</v>
      </c>
      <c r="E809" s="210">
        <f>90</f>
        <v>90</v>
      </c>
      <c r="F809" s="52">
        <f t="shared" si="261"/>
        <v>1.28571428571429</v>
      </c>
      <c r="G809" s="52">
        <f t="shared" si="262"/>
        <v>3</v>
      </c>
      <c r="H809" s="196">
        <f t="shared" si="263"/>
        <v>190</v>
      </c>
    </row>
    <row r="810" spans="1:8" hidden="1">
      <c r="A810" s="208">
        <v>2130125</v>
      </c>
      <c r="B810" s="233" t="s">
        <v>642</v>
      </c>
      <c r="C810" s="210"/>
      <c r="D810" s="210"/>
      <c r="E810" s="210"/>
      <c r="F810" s="52" t="e">
        <f t="shared" si="261"/>
        <v>#DIV/0!</v>
      </c>
      <c r="G810" s="52" t="e">
        <f t="shared" si="262"/>
        <v>#DIV/0!</v>
      </c>
      <c r="H810" s="196">
        <f t="shared" si="263"/>
        <v>0</v>
      </c>
    </row>
    <row r="811" spans="1:8">
      <c r="A811" s="208">
        <v>2130126</v>
      </c>
      <c r="B811" s="233" t="s">
        <v>643</v>
      </c>
      <c r="C811" s="210"/>
      <c r="D811" s="210">
        <v>1014</v>
      </c>
      <c r="E811" s="210"/>
      <c r="F811" s="52"/>
      <c r="G811" s="52">
        <f t="shared" si="262"/>
        <v>0</v>
      </c>
      <c r="H811" s="196">
        <f t="shared" si="263"/>
        <v>1014</v>
      </c>
    </row>
    <row r="812" spans="1:8">
      <c r="A812" s="208">
        <v>2130135</v>
      </c>
      <c r="B812" s="233" t="s">
        <v>644</v>
      </c>
      <c r="C812" s="210">
        <v>300</v>
      </c>
      <c r="D812" s="210">
        <v>3268</v>
      </c>
      <c r="E812" s="210">
        <v>416</v>
      </c>
      <c r="F812" s="52">
        <f t="shared" si="261"/>
        <v>1.38666666666667</v>
      </c>
      <c r="G812" s="52">
        <f t="shared" si="262"/>
        <v>0.12729498164014699</v>
      </c>
      <c r="H812" s="196">
        <f t="shared" si="263"/>
        <v>3984</v>
      </c>
    </row>
    <row r="813" spans="1:8">
      <c r="A813" s="208">
        <v>2130142</v>
      </c>
      <c r="B813" s="233" t="s">
        <v>645</v>
      </c>
      <c r="C813" s="210"/>
      <c r="D813" s="210">
        <v>601</v>
      </c>
      <c r="E813" s="210">
        <v>672</v>
      </c>
      <c r="F813" s="52"/>
      <c r="G813" s="52">
        <f t="shared" si="262"/>
        <v>1.1181364392678901</v>
      </c>
      <c r="H813" s="196">
        <f t="shared" si="263"/>
        <v>1273</v>
      </c>
    </row>
    <row r="814" spans="1:8">
      <c r="A814" s="208">
        <v>2130148</v>
      </c>
      <c r="B814" s="233" t="s">
        <v>646</v>
      </c>
      <c r="C814" s="210"/>
      <c r="D814" s="210"/>
      <c r="E814" s="210">
        <f>1</f>
        <v>1</v>
      </c>
      <c r="F814" s="52"/>
      <c r="G814" s="52"/>
      <c r="H814" s="196">
        <f t="shared" si="263"/>
        <v>1</v>
      </c>
    </row>
    <row r="815" spans="1:8">
      <c r="A815" s="208">
        <v>2130152</v>
      </c>
      <c r="B815" s="233" t="s">
        <v>647</v>
      </c>
      <c r="C815" s="210">
        <v>5</v>
      </c>
      <c r="D815" s="210">
        <v>2</v>
      </c>
      <c r="E815" s="210">
        <f>5</f>
        <v>5</v>
      </c>
      <c r="F815" s="52">
        <f t="shared" si="261"/>
        <v>1</v>
      </c>
      <c r="G815" s="52">
        <f t="shared" si="262"/>
        <v>2.5</v>
      </c>
      <c r="H815" s="196">
        <f t="shared" si="263"/>
        <v>12</v>
      </c>
    </row>
    <row r="816" spans="1:8">
      <c r="A816" s="208">
        <v>2130153</v>
      </c>
      <c r="B816" s="233" t="s">
        <v>648</v>
      </c>
      <c r="C816" s="210">
        <v>387</v>
      </c>
      <c r="D816" s="210">
        <v>392</v>
      </c>
      <c r="E816" s="210">
        <f>4+2</f>
        <v>6</v>
      </c>
      <c r="F816" s="52">
        <f t="shared" si="261"/>
        <v>1.5503875968992199E-2</v>
      </c>
      <c r="G816" s="52">
        <f t="shared" si="262"/>
        <v>1.53061224489796E-2</v>
      </c>
      <c r="H816" s="196">
        <f t="shared" si="263"/>
        <v>785</v>
      </c>
    </row>
    <row r="817" spans="1:8">
      <c r="A817" s="208">
        <v>2130199</v>
      </c>
      <c r="B817" s="233" t="s">
        <v>649</v>
      </c>
      <c r="C817" s="210">
        <v>1297</v>
      </c>
      <c r="D817" s="210">
        <v>991</v>
      </c>
      <c r="E817" s="210">
        <f>5+655</f>
        <v>660</v>
      </c>
      <c r="F817" s="52">
        <f t="shared" si="261"/>
        <v>0.50886661526599797</v>
      </c>
      <c r="G817" s="52">
        <f t="shared" si="262"/>
        <v>0.66599394550958602</v>
      </c>
      <c r="H817" s="196">
        <f t="shared" si="263"/>
        <v>2948</v>
      </c>
    </row>
    <row r="818" spans="1:8">
      <c r="A818" s="205">
        <v>21302</v>
      </c>
      <c r="B818" s="231" t="s">
        <v>650</v>
      </c>
      <c r="C818" s="207">
        <f>SUM(C819:C839)</f>
        <v>349</v>
      </c>
      <c r="D818" s="205">
        <f t="shared" ref="D818" si="268">SUM(D819:D839)</f>
        <v>24</v>
      </c>
      <c r="E818" s="207">
        <f t="shared" ref="E818" si="269">SUM(E819:E839)</f>
        <v>64</v>
      </c>
      <c r="F818" s="52">
        <f t="shared" si="261"/>
        <v>0.18338108882521501</v>
      </c>
      <c r="G818" s="52">
        <f t="shared" si="262"/>
        <v>2.6666666666666701</v>
      </c>
      <c r="H818" s="196">
        <f t="shared" ref="H818:H849" si="270">C818+D818+E818</f>
        <v>437</v>
      </c>
    </row>
    <row r="819" spans="1:8">
      <c r="A819" s="208">
        <v>2130201</v>
      </c>
      <c r="B819" s="233" t="s">
        <v>45</v>
      </c>
      <c r="C819" s="210">
        <v>16</v>
      </c>
      <c r="D819" s="210">
        <v>19</v>
      </c>
      <c r="E819" s="210"/>
      <c r="F819" s="52">
        <f t="shared" si="261"/>
        <v>0</v>
      </c>
      <c r="G819" s="52">
        <f t="shared" si="262"/>
        <v>0</v>
      </c>
      <c r="H819" s="196">
        <f t="shared" si="270"/>
        <v>35</v>
      </c>
    </row>
    <row r="820" spans="1:8" hidden="1">
      <c r="A820" s="208">
        <v>2130202</v>
      </c>
      <c r="B820" s="233" t="s">
        <v>46</v>
      </c>
      <c r="C820" s="210"/>
      <c r="D820" s="210"/>
      <c r="E820" s="210"/>
      <c r="F820" s="52" t="e">
        <f t="shared" si="261"/>
        <v>#DIV/0!</v>
      </c>
      <c r="G820" s="52" t="e">
        <f t="shared" si="262"/>
        <v>#DIV/0!</v>
      </c>
      <c r="H820" s="196">
        <f t="shared" si="270"/>
        <v>0</v>
      </c>
    </row>
    <row r="821" spans="1:8" hidden="1">
      <c r="A821" s="208">
        <v>2130203</v>
      </c>
      <c r="B821" s="233" t="s">
        <v>47</v>
      </c>
      <c r="C821" s="210"/>
      <c r="D821" s="210"/>
      <c r="E821" s="210"/>
      <c r="F821" s="52" t="e">
        <f t="shared" si="261"/>
        <v>#DIV/0!</v>
      </c>
      <c r="G821" s="52" t="e">
        <f t="shared" si="262"/>
        <v>#DIV/0!</v>
      </c>
      <c r="H821" s="196">
        <f t="shared" si="270"/>
        <v>0</v>
      </c>
    </row>
    <row r="822" spans="1:8" hidden="1">
      <c r="A822" s="208">
        <v>2130204</v>
      </c>
      <c r="B822" s="233" t="s">
        <v>651</v>
      </c>
      <c r="C822" s="210"/>
      <c r="D822" s="210"/>
      <c r="E822" s="210"/>
      <c r="F822" s="52" t="e">
        <f t="shared" si="261"/>
        <v>#DIV/0!</v>
      </c>
      <c r="G822" s="52" t="e">
        <f t="shared" si="262"/>
        <v>#DIV/0!</v>
      </c>
      <c r="H822" s="196">
        <f t="shared" si="270"/>
        <v>0</v>
      </c>
    </row>
    <row r="823" spans="1:8">
      <c r="A823" s="208">
        <v>2130205</v>
      </c>
      <c r="B823" s="233" t="s">
        <v>652</v>
      </c>
      <c r="C823" s="210">
        <v>328</v>
      </c>
      <c r="D823" s="210"/>
      <c r="E823" s="210">
        <f>61</f>
        <v>61</v>
      </c>
      <c r="F823" s="52">
        <f t="shared" si="261"/>
        <v>0.185975609756098</v>
      </c>
      <c r="G823" s="52"/>
      <c r="H823" s="196">
        <f t="shared" si="270"/>
        <v>389</v>
      </c>
    </row>
    <row r="824" spans="1:8" hidden="1">
      <c r="A824" s="208">
        <v>2130206</v>
      </c>
      <c r="B824" s="233" t="s">
        <v>653</v>
      </c>
      <c r="C824" s="210"/>
      <c r="D824" s="210"/>
      <c r="E824" s="210"/>
      <c r="F824" s="52" t="e">
        <f t="shared" si="261"/>
        <v>#DIV/0!</v>
      </c>
      <c r="G824" s="52" t="e">
        <f t="shared" si="262"/>
        <v>#DIV/0!</v>
      </c>
      <c r="H824" s="196">
        <f t="shared" si="270"/>
        <v>0</v>
      </c>
    </row>
    <row r="825" spans="1:8" hidden="1">
      <c r="A825" s="208">
        <v>2130207</v>
      </c>
      <c r="B825" s="233" t="s">
        <v>654</v>
      </c>
      <c r="C825" s="210"/>
      <c r="D825" s="210"/>
      <c r="E825" s="210"/>
      <c r="F825" s="52" t="e">
        <f t="shared" si="261"/>
        <v>#DIV/0!</v>
      </c>
      <c r="G825" s="52" t="e">
        <f t="shared" si="262"/>
        <v>#DIV/0!</v>
      </c>
      <c r="H825" s="196">
        <f t="shared" si="270"/>
        <v>0</v>
      </c>
    </row>
    <row r="826" spans="1:8" hidden="1">
      <c r="A826" s="208">
        <v>2130209</v>
      </c>
      <c r="B826" s="233" t="s">
        <v>655</v>
      </c>
      <c r="C826" s="210"/>
      <c r="D826" s="210"/>
      <c r="E826" s="210"/>
      <c r="F826" s="52" t="e">
        <f t="shared" si="261"/>
        <v>#DIV/0!</v>
      </c>
      <c r="G826" s="52" t="e">
        <f t="shared" si="262"/>
        <v>#DIV/0!</v>
      </c>
      <c r="H826" s="196">
        <f t="shared" si="270"/>
        <v>0</v>
      </c>
    </row>
    <row r="827" spans="1:8" hidden="1">
      <c r="A827" s="208">
        <v>2130211</v>
      </c>
      <c r="B827" s="233" t="s">
        <v>656</v>
      </c>
      <c r="C827" s="210"/>
      <c r="D827" s="210"/>
      <c r="E827" s="210"/>
      <c r="F827" s="52" t="e">
        <f t="shared" si="261"/>
        <v>#DIV/0!</v>
      </c>
      <c r="G827" s="52" t="e">
        <f t="shared" si="262"/>
        <v>#DIV/0!</v>
      </c>
      <c r="H827" s="196">
        <f t="shared" si="270"/>
        <v>0</v>
      </c>
    </row>
    <row r="828" spans="1:8" hidden="1">
      <c r="A828" s="208">
        <v>2130212</v>
      </c>
      <c r="B828" s="233" t="s">
        <v>657</v>
      </c>
      <c r="C828" s="210"/>
      <c r="D828" s="210"/>
      <c r="E828" s="210"/>
      <c r="F828" s="52" t="e">
        <f t="shared" si="261"/>
        <v>#DIV/0!</v>
      </c>
      <c r="G828" s="52" t="e">
        <f t="shared" si="262"/>
        <v>#DIV/0!</v>
      </c>
      <c r="H828" s="196">
        <f t="shared" si="270"/>
        <v>0</v>
      </c>
    </row>
    <row r="829" spans="1:8" hidden="1">
      <c r="A829" s="208">
        <v>2130213</v>
      </c>
      <c r="B829" s="233" t="s">
        <v>658</v>
      </c>
      <c r="C829" s="210"/>
      <c r="D829" s="210"/>
      <c r="E829" s="210"/>
      <c r="F829" s="52" t="e">
        <f t="shared" si="261"/>
        <v>#DIV/0!</v>
      </c>
      <c r="G829" s="52" t="e">
        <f t="shared" si="262"/>
        <v>#DIV/0!</v>
      </c>
      <c r="H829" s="196">
        <f t="shared" si="270"/>
        <v>0</v>
      </c>
    </row>
    <row r="830" spans="1:8" hidden="1">
      <c r="A830" s="208">
        <v>2130217</v>
      </c>
      <c r="B830" s="233" t="s">
        <v>659</v>
      </c>
      <c r="C830" s="210"/>
      <c r="D830" s="210"/>
      <c r="E830" s="210"/>
      <c r="F830" s="52" t="e">
        <f t="shared" si="261"/>
        <v>#DIV/0!</v>
      </c>
      <c r="G830" s="52" t="e">
        <f t="shared" si="262"/>
        <v>#DIV/0!</v>
      </c>
      <c r="H830" s="196">
        <f t="shared" si="270"/>
        <v>0</v>
      </c>
    </row>
    <row r="831" spans="1:8" hidden="1">
      <c r="A831" s="208">
        <v>2130220</v>
      </c>
      <c r="B831" s="233" t="s">
        <v>660</v>
      </c>
      <c r="C831" s="210"/>
      <c r="D831" s="210"/>
      <c r="E831" s="210"/>
      <c r="F831" s="52" t="e">
        <f t="shared" si="261"/>
        <v>#DIV/0!</v>
      </c>
      <c r="G831" s="52" t="e">
        <f t="shared" si="262"/>
        <v>#DIV/0!</v>
      </c>
      <c r="H831" s="196">
        <f t="shared" si="270"/>
        <v>0</v>
      </c>
    </row>
    <row r="832" spans="1:8" hidden="1">
      <c r="A832" s="208">
        <v>2130221</v>
      </c>
      <c r="B832" s="233" t="s">
        <v>661</v>
      </c>
      <c r="C832" s="210"/>
      <c r="D832" s="210"/>
      <c r="E832" s="210"/>
      <c r="F832" s="52" t="e">
        <f t="shared" si="261"/>
        <v>#DIV/0!</v>
      </c>
      <c r="G832" s="52" t="e">
        <f t="shared" si="262"/>
        <v>#DIV/0!</v>
      </c>
      <c r="H832" s="196">
        <f t="shared" si="270"/>
        <v>0</v>
      </c>
    </row>
    <row r="833" spans="1:8" hidden="1">
      <c r="A833" s="208">
        <v>2130223</v>
      </c>
      <c r="B833" s="233" t="s">
        <v>662</v>
      </c>
      <c r="C833" s="210"/>
      <c r="D833" s="210"/>
      <c r="E833" s="210"/>
      <c r="F833" s="52" t="e">
        <f t="shared" si="261"/>
        <v>#DIV/0!</v>
      </c>
      <c r="G833" s="52" t="e">
        <f t="shared" si="262"/>
        <v>#DIV/0!</v>
      </c>
      <c r="H833" s="196">
        <f t="shared" si="270"/>
        <v>0</v>
      </c>
    </row>
    <row r="834" spans="1:8" hidden="1">
      <c r="A834" s="208">
        <v>2130226</v>
      </c>
      <c r="B834" s="233" t="s">
        <v>663</v>
      </c>
      <c r="C834" s="210"/>
      <c r="D834" s="210"/>
      <c r="E834" s="210"/>
      <c r="F834" s="52" t="e">
        <f t="shared" si="261"/>
        <v>#DIV/0!</v>
      </c>
      <c r="G834" s="52" t="e">
        <f t="shared" si="262"/>
        <v>#DIV/0!</v>
      </c>
      <c r="H834" s="196">
        <f t="shared" si="270"/>
        <v>0</v>
      </c>
    </row>
    <row r="835" spans="1:8" hidden="1">
      <c r="A835" s="208">
        <v>2130227</v>
      </c>
      <c r="B835" s="233" t="s">
        <v>664</v>
      </c>
      <c r="C835" s="210"/>
      <c r="D835" s="210"/>
      <c r="E835" s="210"/>
      <c r="F835" s="52" t="e">
        <f t="shared" si="261"/>
        <v>#DIV/0!</v>
      </c>
      <c r="G835" s="52" t="e">
        <f t="shared" si="262"/>
        <v>#DIV/0!</v>
      </c>
      <c r="H835" s="196">
        <f t="shared" si="270"/>
        <v>0</v>
      </c>
    </row>
    <row r="836" spans="1:8">
      <c r="A836" s="208">
        <v>2130234</v>
      </c>
      <c r="B836" s="233" t="s">
        <v>665</v>
      </c>
      <c r="C836" s="210">
        <v>5</v>
      </c>
      <c r="D836" s="210">
        <v>5</v>
      </c>
      <c r="E836" s="210">
        <f>3</f>
        <v>3</v>
      </c>
      <c r="F836" s="52">
        <f t="shared" si="261"/>
        <v>0.6</v>
      </c>
      <c r="G836" s="52">
        <f t="shared" si="262"/>
        <v>0.6</v>
      </c>
      <c r="H836" s="196">
        <f t="shared" si="270"/>
        <v>13</v>
      </c>
    </row>
    <row r="837" spans="1:8" hidden="1">
      <c r="A837" s="208">
        <v>2130236</v>
      </c>
      <c r="B837" s="233" t="s">
        <v>666</v>
      </c>
      <c r="C837" s="210"/>
      <c r="D837" s="210"/>
      <c r="E837" s="210"/>
      <c r="F837" s="52" t="e">
        <f t="shared" si="261"/>
        <v>#DIV/0!</v>
      </c>
      <c r="G837" s="52" t="e">
        <f t="shared" si="262"/>
        <v>#DIV/0!</v>
      </c>
      <c r="H837" s="196">
        <f t="shared" si="270"/>
        <v>0</v>
      </c>
    </row>
    <row r="838" spans="1:8" hidden="1">
      <c r="A838" s="208">
        <v>2130237</v>
      </c>
      <c r="B838" s="233" t="s">
        <v>635</v>
      </c>
      <c r="C838" s="210"/>
      <c r="D838" s="210"/>
      <c r="E838" s="210"/>
      <c r="F838" s="52" t="e">
        <f t="shared" ref="F838:F901" si="271">E838/C838</f>
        <v>#DIV/0!</v>
      </c>
      <c r="G838" s="52" t="e">
        <f t="shared" ref="G838:G901" si="272">E838/D838</f>
        <v>#DIV/0!</v>
      </c>
      <c r="H838" s="196">
        <f t="shared" si="270"/>
        <v>0</v>
      </c>
    </row>
    <row r="839" spans="1:8" hidden="1">
      <c r="A839" s="208">
        <v>2130299</v>
      </c>
      <c r="B839" s="233" t="s">
        <v>667</v>
      </c>
      <c r="C839" s="210"/>
      <c r="D839" s="210"/>
      <c r="E839" s="210"/>
      <c r="F839" s="52" t="e">
        <f t="shared" si="271"/>
        <v>#DIV/0!</v>
      </c>
      <c r="G839" s="52" t="e">
        <f t="shared" si="272"/>
        <v>#DIV/0!</v>
      </c>
      <c r="H839" s="196">
        <f t="shared" si="270"/>
        <v>0</v>
      </c>
    </row>
    <row r="840" spans="1:8">
      <c r="A840" s="205">
        <v>21303</v>
      </c>
      <c r="B840" s="231" t="s">
        <v>668</v>
      </c>
      <c r="C840" s="207">
        <f>SUM(C841:C867)</f>
        <v>363</v>
      </c>
      <c r="D840" s="205">
        <f t="shared" ref="D840" si="273">SUM(D841:D867)</f>
        <v>189</v>
      </c>
      <c r="E840" s="207">
        <f t="shared" ref="E840" si="274">SUM(E841:E867)</f>
        <v>313</v>
      </c>
      <c r="F840" s="52">
        <f t="shared" si="271"/>
        <v>0.86225895316804402</v>
      </c>
      <c r="G840" s="52">
        <f t="shared" si="272"/>
        <v>1.65608465608466</v>
      </c>
      <c r="H840" s="196">
        <f t="shared" si="270"/>
        <v>865</v>
      </c>
    </row>
    <row r="841" spans="1:8">
      <c r="A841" s="208">
        <v>2130301</v>
      </c>
      <c r="B841" s="233" t="s">
        <v>45</v>
      </c>
      <c r="C841" s="210">
        <v>46</v>
      </c>
      <c r="D841" s="210">
        <v>49</v>
      </c>
      <c r="E841" s="210"/>
      <c r="F841" s="52">
        <f t="shared" si="271"/>
        <v>0</v>
      </c>
      <c r="G841" s="52">
        <f t="shared" si="272"/>
        <v>0</v>
      </c>
      <c r="H841" s="196">
        <f t="shared" si="270"/>
        <v>95</v>
      </c>
    </row>
    <row r="842" spans="1:8" hidden="1">
      <c r="A842" s="208">
        <v>2130302</v>
      </c>
      <c r="B842" s="233" t="s">
        <v>46</v>
      </c>
      <c r="C842" s="210"/>
      <c r="D842" s="210"/>
      <c r="E842" s="210"/>
      <c r="F842" s="52" t="e">
        <f t="shared" si="271"/>
        <v>#DIV/0!</v>
      </c>
      <c r="G842" s="52" t="e">
        <f t="shared" si="272"/>
        <v>#DIV/0!</v>
      </c>
      <c r="H842" s="196">
        <f t="shared" si="270"/>
        <v>0</v>
      </c>
    </row>
    <row r="843" spans="1:8" hidden="1">
      <c r="A843" s="208">
        <v>2130303</v>
      </c>
      <c r="B843" s="233" t="s">
        <v>47</v>
      </c>
      <c r="C843" s="210"/>
      <c r="D843" s="210"/>
      <c r="E843" s="210"/>
      <c r="F843" s="52" t="e">
        <f t="shared" si="271"/>
        <v>#DIV/0!</v>
      </c>
      <c r="G843" s="52" t="e">
        <f t="shared" si="272"/>
        <v>#DIV/0!</v>
      </c>
      <c r="H843" s="196">
        <f t="shared" si="270"/>
        <v>0</v>
      </c>
    </row>
    <row r="844" spans="1:8">
      <c r="A844" s="208">
        <v>2130304</v>
      </c>
      <c r="B844" s="233" t="s">
        <v>669</v>
      </c>
      <c r="C844" s="210"/>
      <c r="D844" s="210"/>
      <c r="E844" s="210">
        <v>2</v>
      </c>
      <c r="F844" s="52"/>
      <c r="G844" s="52"/>
      <c r="H844" s="196">
        <f t="shared" si="270"/>
        <v>2</v>
      </c>
    </row>
    <row r="845" spans="1:8" hidden="1">
      <c r="A845" s="208">
        <v>2130305</v>
      </c>
      <c r="B845" s="233" t="s">
        <v>670</v>
      </c>
      <c r="C845" s="210"/>
      <c r="D845" s="210"/>
      <c r="E845" s="210"/>
      <c r="F845" s="52" t="e">
        <f t="shared" si="271"/>
        <v>#DIV/0!</v>
      </c>
      <c r="G845" s="52" t="e">
        <f t="shared" si="272"/>
        <v>#DIV/0!</v>
      </c>
      <c r="H845" s="196">
        <f t="shared" si="270"/>
        <v>0</v>
      </c>
    </row>
    <row r="846" spans="1:8">
      <c r="A846" s="208">
        <v>2130306</v>
      </c>
      <c r="B846" s="233" t="s">
        <v>671</v>
      </c>
      <c r="C846" s="210">
        <v>12</v>
      </c>
      <c r="D846" s="210"/>
      <c r="E846" s="210"/>
      <c r="F846" s="52">
        <f t="shared" si="271"/>
        <v>0</v>
      </c>
      <c r="G846" s="52"/>
      <c r="H846" s="196">
        <f t="shared" si="270"/>
        <v>12</v>
      </c>
    </row>
    <row r="847" spans="1:8">
      <c r="A847" s="208">
        <v>2130307</v>
      </c>
      <c r="B847" s="233" t="s">
        <v>672</v>
      </c>
      <c r="C847" s="210"/>
      <c r="D847" s="210"/>
      <c r="E847" s="210">
        <f>100</f>
        <v>100</v>
      </c>
      <c r="F847" s="52"/>
      <c r="G847" s="52"/>
      <c r="H847" s="196">
        <f t="shared" si="270"/>
        <v>100</v>
      </c>
    </row>
    <row r="848" spans="1:8" hidden="1">
      <c r="A848" s="208">
        <v>2130308</v>
      </c>
      <c r="B848" s="233" t="s">
        <v>673</v>
      </c>
      <c r="C848" s="210"/>
      <c r="D848" s="210"/>
      <c r="E848" s="210"/>
      <c r="F848" s="52" t="e">
        <f t="shared" si="271"/>
        <v>#DIV/0!</v>
      </c>
      <c r="G848" s="52" t="e">
        <f t="shared" si="272"/>
        <v>#DIV/0!</v>
      </c>
      <c r="H848" s="196">
        <f t="shared" si="270"/>
        <v>0</v>
      </c>
    </row>
    <row r="849" spans="1:8" hidden="1">
      <c r="A849" s="208">
        <v>2130309</v>
      </c>
      <c r="B849" s="233" t="s">
        <v>674</v>
      </c>
      <c r="C849" s="210"/>
      <c r="D849" s="210"/>
      <c r="E849" s="210"/>
      <c r="F849" s="52" t="e">
        <f t="shared" si="271"/>
        <v>#DIV/0!</v>
      </c>
      <c r="G849" s="52" t="e">
        <f t="shared" si="272"/>
        <v>#DIV/0!</v>
      </c>
      <c r="H849" s="196">
        <f t="shared" si="270"/>
        <v>0</v>
      </c>
    </row>
    <row r="850" spans="1:8" hidden="1">
      <c r="A850" s="208">
        <v>2130310</v>
      </c>
      <c r="B850" s="233" t="s">
        <v>675</v>
      </c>
      <c r="C850" s="210"/>
      <c r="D850" s="210"/>
      <c r="E850" s="210"/>
      <c r="F850" s="52" t="e">
        <f t="shared" si="271"/>
        <v>#DIV/0!</v>
      </c>
      <c r="G850" s="52" t="e">
        <f t="shared" si="272"/>
        <v>#DIV/0!</v>
      </c>
      <c r="H850" s="196">
        <f t="shared" ref="H850:H896" si="275">C850+D850+E850</f>
        <v>0</v>
      </c>
    </row>
    <row r="851" spans="1:8" hidden="1">
      <c r="A851" s="208">
        <v>2130311</v>
      </c>
      <c r="B851" s="233" t="s">
        <v>676</v>
      </c>
      <c r="C851" s="210"/>
      <c r="D851" s="210"/>
      <c r="E851" s="210"/>
      <c r="F851" s="52" t="e">
        <f t="shared" si="271"/>
        <v>#DIV/0!</v>
      </c>
      <c r="G851" s="52" t="e">
        <f t="shared" si="272"/>
        <v>#DIV/0!</v>
      </c>
      <c r="H851" s="196">
        <f t="shared" si="275"/>
        <v>0</v>
      </c>
    </row>
    <row r="852" spans="1:8" hidden="1">
      <c r="A852" s="208">
        <v>2130312</v>
      </c>
      <c r="B852" s="233" t="s">
        <v>677</v>
      </c>
      <c r="C852" s="210"/>
      <c r="D852" s="210"/>
      <c r="E852" s="210"/>
      <c r="F852" s="52" t="e">
        <f t="shared" si="271"/>
        <v>#DIV/0!</v>
      </c>
      <c r="G852" s="52" t="e">
        <f t="shared" si="272"/>
        <v>#DIV/0!</v>
      </c>
      <c r="H852" s="196">
        <f t="shared" si="275"/>
        <v>0</v>
      </c>
    </row>
    <row r="853" spans="1:8" hidden="1">
      <c r="A853" s="208">
        <v>2130313</v>
      </c>
      <c r="B853" s="233" t="s">
        <v>678</v>
      </c>
      <c r="C853" s="210"/>
      <c r="D853" s="210"/>
      <c r="E853" s="210"/>
      <c r="F853" s="52" t="e">
        <f t="shared" si="271"/>
        <v>#DIV/0!</v>
      </c>
      <c r="G853" s="52" t="e">
        <f t="shared" si="272"/>
        <v>#DIV/0!</v>
      </c>
      <c r="H853" s="196">
        <f t="shared" si="275"/>
        <v>0</v>
      </c>
    </row>
    <row r="854" spans="1:8">
      <c r="A854" s="208">
        <v>2130314</v>
      </c>
      <c r="B854" s="233" t="s">
        <v>679</v>
      </c>
      <c r="C854" s="210"/>
      <c r="D854" s="210">
        <v>1</v>
      </c>
      <c r="E854" s="210"/>
      <c r="F854" s="52"/>
      <c r="G854" s="52">
        <f t="shared" si="272"/>
        <v>0</v>
      </c>
      <c r="H854" s="196">
        <f t="shared" si="275"/>
        <v>1</v>
      </c>
    </row>
    <row r="855" spans="1:8" hidden="1">
      <c r="A855" s="208">
        <v>2130315</v>
      </c>
      <c r="B855" s="233" t="s">
        <v>680</v>
      </c>
      <c r="C855" s="210"/>
      <c r="D855" s="210"/>
      <c r="E855" s="210"/>
      <c r="F855" s="52" t="e">
        <f t="shared" si="271"/>
        <v>#DIV/0!</v>
      </c>
      <c r="G855" s="52" t="e">
        <f t="shared" si="272"/>
        <v>#DIV/0!</v>
      </c>
      <c r="H855" s="196">
        <f t="shared" si="275"/>
        <v>0</v>
      </c>
    </row>
    <row r="856" spans="1:8" hidden="1">
      <c r="A856" s="208">
        <v>2130316</v>
      </c>
      <c r="B856" s="233" t="s">
        <v>681</v>
      </c>
      <c r="C856" s="210"/>
      <c r="D856" s="210"/>
      <c r="E856" s="210"/>
      <c r="F856" s="52" t="e">
        <f t="shared" si="271"/>
        <v>#DIV/0!</v>
      </c>
      <c r="G856" s="52" t="e">
        <f t="shared" si="272"/>
        <v>#DIV/0!</v>
      </c>
      <c r="H856" s="196">
        <f t="shared" si="275"/>
        <v>0</v>
      </c>
    </row>
    <row r="857" spans="1:8" hidden="1">
      <c r="A857" s="208">
        <v>2130317</v>
      </c>
      <c r="B857" s="233" t="s">
        <v>682</v>
      </c>
      <c r="C857" s="210"/>
      <c r="D857" s="210"/>
      <c r="E857" s="210"/>
      <c r="F857" s="52" t="e">
        <f t="shared" si="271"/>
        <v>#DIV/0!</v>
      </c>
      <c r="G857" s="52" t="e">
        <f t="shared" si="272"/>
        <v>#DIV/0!</v>
      </c>
      <c r="H857" s="196">
        <f t="shared" si="275"/>
        <v>0</v>
      </c>
    </row>
    <row r="858" spans="1:8" hidden="1">
      <c r="A858" s="208">
        <v>2130318</v>
      </c>
      <c r="B858" s="233" t="s">
        <v>683</v>
      </c>
      <c r="C858" s="210"/>
      <c r="D858" s="210"/>
      <c r="E858" s="210"/>
      <c r="F858" s="52" t="e">
        <f t="shared" si="271"/>
        <v>#DIV/0!</v>
      </c>
      <c r="G858" s="52" t="e">
        <f t="shared" si="272"/>
        <v>#DIV/0!</v>
      </c>
      <c r="H858" s="196">
        <f t="shared" si="275"/>
        <v>0</v>
      </c>
    </row>
    <row r="859" spans="1:8" hidden="1">
      <c r="A859" s="208">
        <v>2130319</v>
      </c>
      <c r="B859" s="233" t="s">
        <v>684</v>
      </c>
      <c r="C859" s="210"/>
      <c r="D859" s="210"/>
      <c r="E859" s="210"/>
      <c r="F859" s="52" t="e">
        <f t="shared" si="271"/>
        <v>#DIV/0!</v>
      </c>
      <c r="G859" s="52" t="e">
        <f t="shared" si="272"/>
        <v>#DIV/0!</v>
      </c>
      <c r="H859" s="196">
        <f t="shared" si="275"/>
        <v>0</v>
      </c>
    </row>
    <row r="860" spans="1:8" hidden="1">
      <c r="A860" s="208">
        <v>2130321</v>
      </c>
      <c r="B860" s="233" t="s">
        <v>685</v>
      </c>
      <c r="C860" s="210"/>
      <c r="D860" s="210"/>
      <c r="E860" s="210"/>
      <c r="F860" s="52" t="e">
        <f t="shared" si="271"/>
        <v>#DIV/0!</v>
      </c>
      <c r="G860" s="52" t="e">
        <f t="shared" si="272"/>
        <v>#DIV/0!</v>
      </c>
      <c r="H860" s="196">
        <f t="shared" si="275"/>
        <v>0</v>
      </c>
    </row>
    <row r="861" spans="1:8" hidden="1">
      <c r="A861" s="208">
        <v>2130322</v>
      </c>
      <c r="B861" s="233" t="s">
        <v>686</v>
      </c>
      <c r="C861" s="210"/>
      <c r="D861" s="210"/>
      <c r="E861" s="210"/>
      <c r="F861" s="52" t="e">
        <f t="shared" si="271"/>
        <v>#DIV/0!</v>
      </c>
      <c r="G861" s="52" t="e">
        <f t="shared" si="272"/>
        <v>#DIV/0!</v>
      </c>
      <c r="H861" s="196">
        <f t="shared" si="275"/>
        <v>0</v>
      </c>
    </row>
    <row r="862" spans="1:8" hidden="1">
      <c r="A862" s="208">
        <v>2130333</v>
      </c>
      <c r="B862" s="233" t="s">
        <v>662</v>
      </c>
      <c r="C862" s="210"/>
      <c r="D862" s="210"/>
      <c r="E862" s="210"/>
      <c r="F862" s="52" t="e">
        <f t="shared" si="271"/>
        <v>#DIV/0!</v>
      </c>
      <c r="G862" s="52" t="e">
        <f t="shared" si="272"/>
        <v>#DIV/0!</v>
      </c>
      <c r="H862" s="196">
        <f t="shared" si="275"/>
        <v>0</v>
      </c>
    </row>
    <row r="863" spans="1:8" hidden="1">
      <c r="A863" s="208">
        <v>2130334</v>
      </c>
      <c r="B863" s="233" t="s">
        <v>687</v>
      </c>
      <c r="C863" s="210"/>
      <c r="D863" s="210"/>
      <c r="E863" s="210"/>
      <c r="F863" s="52" t="e">
        <f t="shared" si="271"/>
        <v>#DIV/0!</v>
      </c>
      <c r="G863" s="52" t="e">
        <f t="shared" si="272"/>
        <v>#DIV/0!</v>
      </c>
      <c r="H863" s="196">
        <f t="shared" si="275"/>
        <v>0</v>
      </c>
    </row>
    <row r="864" spans="1:8">
      <c r="A864" s="208">
        <v>2130335</v>
      </c>
      <c r="B864" s="233" t="s">
        <v>688</v>
      </c>
      <c r="C864" s="210">
        <v>280</v>
      </c>
      <c r="D864" s="210">
        <v>138</v>
      </c>
      <c r="E864" s="210">
        <f>125+61</f>
        <v>186</v>
      </c>
      <c r="F864" s="52">
        <f t="shared" si="271"/>
        <v>0.66428571428571404</v>
      </c>
      <c r="G864" s="52">
        <f t="shared" si="272"/>
        <v>1.34782608695652</v>
      </c>
      <c r="H864" s="196">
        <f t="shared" si="275"/>
        <v>604</v>
      </c>
    </row>
    <row r="865" spans="1:8" hidden="1">
      <c r="A865" s="208">
        <v>2130336</v>
      </c>
      <c r="B865" s="233" t="s">
        <v>689</v>
      </c>
      <c r="C865" s="210"/>
      <c r="D865" s="210"/>
      <c r="E865" s="210"/>
      <c r="F865" s="52" t="e">
        <f t="shared" si="271"/>
        <v>#DIV/0!</v>
      </c>
      <c r="G865" s="52" t="e">
        <f t="shared" si="272"/>
        <v>#DIV/0!</v>
      </c>
      <c r="H865" s="196">
        <f t="shared" si="275"/>
        <v>0</v>
      </c>
    </row>
    <row r="866" spans="1:8" hidden="1">
      <c r="A866" s="208">
        <v>2130337</v>
      </c>
      <c r="B866" s="233" t="s">
        <v>690</v>
      </c>
      <c r="C866" s="210"/>
      <c r="D866" s="210"/>
      <c r="E866" s="210"/>
      <c r="F866" s="52" t="e">
        <f t="shared" si="271"/>
        <v>#DIV/0!</v>
      </c>
      <c r="G866" s="52" t="e">
        <f t="shared" si="272"/>
        <v>#DIV/0!</v>
      </c>
      <c r="H866" s="196">
        <f t="shared" si="275"/>
        <v>0</v>
      </c>
    </row>
    <row r="867" spans="1:8">
      <c r="A867" s="208">
        <v>2130399</v>
      </c>
      <c r="B867" s="233" t="s">
        <v>691</v>
      </c>
      <c r="C867" s="210">
        <v>25</v>
      </c>
      <c r="D867" s="210">
        <v>1</v>
      </c>
      <c r="E867" s="210">
        <v>25</v>
      </c>
      <c r="F867" s="52">
        <f t="shared" si="271"/>
        <v>1</v>
      </c>
      <c r="G867" s="52">
        <f t="shared" si="272"/>
        <v>25</v>
      </c>
      <c r="H867" s="196">
        <f t="shared" si="275"/>
        <v>51</v>
      </c>
    </row>
    <row r="868" spans="1:8">
      <c r="A868" s="205">
        <v>21305</v>
      </c>
      <c r="B868" s="231" t="s">
        <v>692</v>
      </c>
      <c r="C868" s="207">
        <f>SUM(C869:C878)</f>
        <v>12</v>
      </c>
      <c r="D868" s="205">
        <f t="shared" ref="D868" si="276">SUM(D869:D878)</f>
        <v>555</v>
      </c>
      <c r="E868" s="207">
        <f t="shared" ref="E868" si="277">SUM(E869:E878)</f>
        <v>133</v>
      </c>
      <c r="F868" s="52">
        <f t="shared" si="271"/>
        <v>11.0833333333333</v>
      </c>
      <c r="G868" s="52">
        <f t="shared" si="272"/>
        <v>0.23963963963964</v>
      </c>
      <c r="H868" s="196">
        <f t="shared" si="275"/>
        <v>700</v>
      </c>
    </row>
    <row r="869" spans="1:8" hidden="1">
      <c r="A869" s="208">
        <v>2130501</v>
      </c>
      <c r="B869" s="233" t="s">
        <v>45</v>
      </c>
      <c r="C869" s="210"/>
      <c r="D869" s="210"/>
      <c r="E869" s="210"/>
      <c r="F869" s="52" t="e">
        <f t="shared" si="271"/>
        <v>#DIV/0!</v>
      </c>
      <c r="G869" s="52" t="e">
        <f t="shared" si="272"/>
        <v>#DIV/0!</v>
      </c>
      <c r="H869" s="196">
        <f t="shared" si="275"/>
        <v>0</v>
      </c>
    </row>
    <row r="870" spans="1:8" hidden="1">
      <c r="A870" s="208">
        <v>2130502</v>
      </c>
      <c r="B870" s="233" t="s">
        <v>46</v>
      </c>
      <c r="C870" s="210"/>
      <c r="D870" s="210"/>
      <c r="E870" s="210"/>
      <c r="F870" s="52" t="e">
        <f t="shared" si="271"/>
        <v>#DIV/0!</v>
      </c>
      <c r="G870" s="52" t="e">
        <f t="shared" si="272"/>
        <v>#DIV/0!</v>
      </c>
      <c r="H870" s="196">
        <f t="shared" si="275"/>
        <v>0</v>
      </c>
    </row>
    <row r="871" spans="1:8" hidden="1">
      <c r="A871" s="208">
        <v>2130503</v>
      </c>
      <c r="B871" s="233" t="s">
        <v>47</v>
      </c>
      <c r="C871" s="210"/>
      <c r="D871" s="210"/>
      <c r="E871" s="210"/>
      <c r="F871" s="52" t="e">
        <f t="shared" si="271"/>
        <v>#DIV/0!</v>
      </c>
      <c r="G871" s="52" t="e">
        <f t="shared" si="272"/>
        <v>#DIV/0!</v>
      </c>
      <c r="H871" s="196">
        <f t="shared" si="275"/>
        <v>0</v>
      </c>
    </row>
    <row r="872" spans="1:8" hidden="1">
      <c r="A872" s="208">
        <v>2130504</v>
      </c>
      <c r="B872" s="233" t="s">
        <v>693</v>
      </c>
      <c r="C872" s="210"/>
      <c r="D872" s="210"/>
      <c r="E872" s="210"/>
      <c r="F872" s="52" t="e">
        <f t="shared" si="271"/>
        <v>#DIV/0!</v>
      </c>
      <c r="G872" s="52" t="e">
        <f t="shared" si="272"/>
        <v>#DIV/0!</v>
      </c>
      <c r="H872" s="196">
        <f t="shared" si="275"/>
        <v>0</v>
      </c>
    </row>
    <row r="873" spans="1:8">
      <c r="A873" s="208">
        <v>2130505</v>
      </c>
      <c r="B873" s="233" t="s">
        <v>694</v>
      </c>
      <c r="C873" s="210">
        <v>12</v>
      </c>
      <c r="D873" s="210">
        <v>166</v>
      </c>
      <c r="E873" s="210"/>
      <c r="F873" s="52">
        <f t="shared" si="271"/>
        <v>0</v>
      </c>
      <c r="G873" s="52">
        <f t="shared" si="272"/>
        <v>0</v>
      </c>
      <c r="H873" s="196">
        <f t="shared" si="275"/>
        <v>178</v>
      </c>
    </row>
    <row r="874" spans="1:8" hidden="1">
      <c r="A874" s="208">
        <v>2130506</v>
      </c>
      <c r="B874" s="233" t="s">
        <v>695</v>
      </c>
      <c r="C874" s="210"/>
      <c r="D874" s="210"/>
      <c r="E874" s="210"/>
      <c r="F874" s="52" t="e">
        <f t="shared" si="271"/>
        <v>#DIV/0!</v>
      </c>
      <c r="G874" s="52" t="e">
        <f t="shared" si="272"/>
        <v>#DIV/0!</v>
      </c>
      <c r="H874" s="196">
        <f t="shared" si="275"/>
        <v>0</v>
      </c>
    </row>
    <row r="875" spans="1:8" hidden="1">
      <c r="A875" s="208">
        <v>2130507</v>
      </c>
      <c r="B875" s="233" t="s">
        <v>696</v>
      </c>
      <c r="C875" s="210"/>
      <c r="D875" s="210"/>
      <c r="E875" s="210"/>
      <c r="F875" s="52" t="e">
        <f t="shared" si="271"/>
        <v>#DIV/0!</v>
      </c>
      <c r="G875" s="52" t="e">
        <f t="shared" si="272"/>
        <v>#DIV/0!</v>
      </c>
      <c r="H875" s="196">
        <f t="shared" si="275"/>
        <v>0</v>
      </c>
    </row>
    <row r="876" spans="1:8" hidden="1">
      <c r="A876" s="208">
        <v>2130508</v>
      </c>
      <c r="B876" s="233" t="s">
        <v>697</v>
      </c>
      <c r="C876" s="210"/>
      <c r="D876" s="210"/>
      <c r="E876" s="210"/>
      <c r="F876" s="52" t="e">
        <f t="shared" si="271"/>
        <v>#DIV/0!</v>
      </c>
      <c r="G876" s="52" t="e">
        <f t="shared" si="272"/>
        <v>#DIV/0!</v>
      </c>
      <c r="H876" s="196">
        <f t="shared" si="275"/>
        <v>0</v>
      </c>
    </row>
    <row r="877" spans="1:8" hidden="1">
      <c r="A877" s="208">
        <v>2130550</v>
      </c>
      <c r="B877" s="233" t="s">
        <v>54</v>
      </c>
      <c r="C877" s="210"/>
      <c r="D877" s="210"/>
      <c r="E877" s="210"/>
      <c r="F877" s="52" t="e">
        <f t="shared" si="271"/>
        <v>#DIV/0!</v>
      </c>
      <c r="G877" s="52" t="e">
        <f t="shared" si="272"/>
        <v>#DIV/0!</v>
      </c>
      <c r="H877" s="196">
        <f t="shared" si="275"/>
        <v>0</v>
      </c>
    </row>
    <row r="878" spans="1:8">
      <c r="A878" s="208">
        <v>2130599</v>
      </c>
      <c r="B878" s="233" t="s">
        <v>698</v>
      </c>
      <c r="C878" s="210"/>
      <c r="D878" s="210">
        <v>389</v>
      </c>
      <c r="E878" s="210">
        <v>133</v>
      </c>
      <c r="F878" s="52"/>
      <c r="G878" s="52">
        <f t="shared" si="272"/>
        <v>0.34190231362467899</v>
      </c>
      <c r="H878" s="196">
        <f t="shared" si="275"/>
        <v>522</v>
      </c>
    </row>
    <row r="879" spans="1:8">
      <c r="A879" s="205">
        <v>21307</v>
      </c>
      <c r="B879" s="231" t="s">
        <v>699</v>
      </c>
      <c r="C879" s="207">
        <f>SUM(C880:C885)</f>
        <v>844</v>
      </c>
      <c r="D879" s="205">
        <f t="shared" ref="D879" si="278">SUM(D880:D885)</f>
        <v>585</v>
      </c>
      <c r="E879" s="207">
        <f t="shared" ref="E879" si="279">SUM(E880:E885)</f>
        <v>1207</v>
      </c>
      <c r="F879" s="52">
        <f t="shared" si="271"/>
        <v>1.4300947867298599</v>
      </c>
      <c r="G879" s="52">
        <f t="shared" si="272"/>
        <v>2.0632478632478599</v>
      </c>
      <c r="H879" s="196">
        <f t="shared" si="275"/>
        <v>2636</v>
      </c>
    </row>
    <row r="880" spans="1:8">
      <c r="A880" s="208">
        <v>2130701</v>
      </c>
      <c r="B880" s="233" t="s">
        <v>700</v>
      </c>
      <c r="C880" s="210">
        <v>401</v>
      </c>
      <c r="D880" s="210">
        <v>142</v>
      </c>
      <c r="E880" s="210">
        <f>100+299</f>
        <v>399</v>
      </c>
      <c r="F880" s="52">
        <f t="shared" si="271"/>
        <v>0.99501246882793004</v>
      </c>
      <c r="G880" s="52">
        <f t="shared" si="272"/>
        <v>2.8098591549295802</v>
      </c>
      <c r="H880" s="196">
        <f t="shared" si="275"/>
        <v>942</v>
      </c>
    </row>
    <row r="881" spans="1:8" hidden="1">
      <c r="A881" s="208">
        <v>2130704</v>
      </c>
      <c r="B881" s="233" t="s">
        <v>701</v>
      </c>
      <c r="C881" s="210"/>
      <c r="D881" s="210"/>
      <c r="E881" s="210"/>
      <c r="F881" s="52" t="e">
        <f t="shared" si="271"/>
        <v>#DIV/0!</v>
      </c>
      <c r="G881" s="52" t="e">
        <f t="shared" si="272"/>
        <v>#DIV/0!</v>
      </c>
      <c r="H881" s="196">
        <f t="shared" si="275"/>
        <v>0</v>
      </c>
    </row>
    <row r="882" spans="1:8">
      <c r="A882" s="208">
        <v>2130705</v>
      </c>
      <c r="B882" s="233" t="s">
        <v>702</v>
      </c>
      <c r="C882" s="210">
        <v>443</v>
      </c>
      <c r="D882" s="210">
        <v>443</v>
      </c>
      <c r="E882" s="210">
        <v>433</v>
      </c>
      <c r="F882" s="52">
        <f t="shared" si="271"/>
        <v>0.97742663656884898</v>
      </c>
      <c r="G882" s="52">
        <f t="shared" si="272"/>
        <v>0.97742663656884898</v>
      </c>
      <c r="H882" s="196">
        <f t="shared" si="275"/>
        <v>1319</v>
      </c>
    </row>
    <row r="883" spans="1:8">
      <c r="A883" s="208">
        <v>2130706</v>
      </c>
      <c r="B883" s="233" t="s">
        <v>703</v>
      </c>
      <c r="C883" s="210"/>
      <c r="D883" s="210"/>
      <c r="E883" s="210">
        <f>37+338</f>
        <v>375</v>
      </c>
      <c r="F883" s="52"/>
      <c r="G883" s="52"/>
      <c r="H883" s="196">
        <f t="shared" si="275"/>
        <v>375</v>
      </c>
    </row>
    <row r="884" spans="1:8" hidden="1">
      <c r="A884" s="208">
        <v>2130707</v>
      </c>
      <c r="B884" s="233" t="s">
        <v>704</v>
      </c>
      <c r="C884" s="210"/>
      <c r="D884" s="210"/>
      <c r="E884" s="210"/>
      <c r="F884" s="52" t="e">
        <f t="shared" si="271"/>
        <v>#DIV/0!</v>
      </c>
      <c r="G884" s="52" t="e">
        <f t="shared" si="272"/>
        <v>#DIV/0!</v>
      </c>
      <c r="H884" s="196">
        <f t="shared" si="275"/>
        <v>0</v>
      </c>
    </row>
    <row r="885" spans="1:8" hidden="1">
      <c r="A885" s="208">
        <v>2130799</v>
      </c>
      <c r="B885" s="233" t="s">
        <v>705</v>
      </c>
      <c r="C885" s="210"/>
      <c r="D885" s="210"/>
      <c r="E885" s="210"/>
      <c r="F885" s="52" t="e">
        <f t="shared" si="271"/>
        <v>#DIV/0!</v>
      </c>
      <c r="G885" s="52" t="e">
        <f t="shared" si="272"/>
        <v>#DIV/0!</v>
      </c>
      <c r="H885" s="196">
        <f t="shared" si="275"/>
        <v>0</v>
      </c>
    </row>
    <row r="886" spans="1:8">
      <c r="A886" s="205">
        <v>21308</v>
      </c>
      <c r="B886" s="231" t="s">
        <v>706</v>
      </c>
      <c r="C886" s="207">
        <f>SUM(C887:C891)</f>
        <v>122</v>
      </c>
      <c r="D886" s="205">
        <f t="shared" ref="D886" si="280">SUM(D887:D891)</f>
        <v>169</v>
      </c>
      <c r="E886" s="207">
        <f t="shared" ref="E886" si="281">SUM(E887:E891)</f>
        <v>228</v>
      </c>
      <c r="F886" s="52">
        <f t="shared" si="271"/>
        <v>1.86885245901639</v>
      </c>
      <c r="G886" s="52">
        <f t="shared" si="272"/>
        <v>1.3491124260355001</v>
      </c>
      <c r="H886" s="196">
        <f t="shared" si="275"/>
        <v>519</v>
      </c>
    </row>
    <row r="887" spans="1:8" hidden="1">
      <c r="A887" s="208">
        <v>2130801</v>
      </c>
      <c r="B887" s="233" t="s">
        <v>707</v>
      </c>
      <c r="C887" s="210"/>
      <c r="D887" s="210"/>
      <c r="E887" s="210"/>
      <c r="F887" s="52" t="e">
        <f t="shared" si="271"/>
        <v>#DIV/0!</v>
      </c>
      <c r="G887" s="52" t="e">
        <f t="shared" si="272"/>
        <v>#DIV/0!</v>
      </c>
      <c r="H887" s="196">
        <f t="shared" si="275"/>
        <v>0</v>
      </c>
    </row>
    <row r="888" spans="1:8">
      <c r="A888" s="208">
        <v>2130803</v>
      </c>
      <c r="B888" s="233" t="s">
        <v>708</v>
      </c>
      <c r="C888" s="210">
        <v>120</v>
      </c>
      <c r="D888" s="210">
        <v>161</v>
      </c>
      <c r="E888" s="210">
        <f>156+64</f>
        <v>220</v>
      </c>
      <c r="F888" s="52">
        <f t="shared" si="271"/>
        <v>1.8333333333333299</v>
      </c>
      <c r="G888" s="52">
        <f t="shared" si="272"/>
        <v>1.36645962732919</v>
      </c>
      <c r="H888" s="196">
        <f t="shared" si="275"/>
        <v>501</v>
      </c>
    </row>
    <row r="889" spans="1:8" hidden="1">
      <c r="A889" s="208">
        <v>2130804</v>
      </c>
      <c r="B889" s="233" t="s">
        <v>709</v>
      </c>
      <c r="C889" s="210"/>
      <c r="D889" s="210"/>
      <c r="E889" s="210"/>
      <c r="F889" s="52" t="e">
        <f t="shared" si="271"/>
        <v>#DIV/0!</v>
      </c>
      <c r="G889" s="52" t="e">
        <f t="shared" si="272"/>
        <v>#DIV/0!</v>
      </c>
      <c r="H889" s="196">
        <f t="shared" si="275"/>
        <v>0</v>
      </c>
    </row>
    <row r="890" spans="1:8" hidden="1">
      <c r="A890" s="208">
        <v>2130805</v>
      </c>
      <c r="B890" s="233" t="s">
        <v>710</v>
      </c>
      <c r="C890" s="210"/>
      <c r="D890" s="210"/>
      <c r="E890" s="210"/>
      <c r="F890" s="52" t="e">
        <f t="shared" si="271"/>
        <v>#DIV/0!</v>
      </c>
      <c r="G890" s="52" t="e">
        <f t="shared" si="272"/>
        <v>#DIV/0!</v>
      </c>
      <c r="H890" s="196">
        <f t="shared" si="275"/>
        <v>0</v>
      </c>
    </row>
    <row r="891" spans="1:8">
      <c r="A891" s="208">
        <v>2130899</v>
      </c>
      <c r="B891" s="233" t="s">
        <v>711</v>
      </c>
      <c r="C891" s="210">
        <v>2</v>
      </c>
      <c r="D891" s="210">
        <v>8</v>
      </c>
      <c r="E891" s="210">
        <f>8</f>
        <v>8</v>
      </c>
      <c r="F891" s="52">
        <f t="shared" si="271"/>
        <v>4</v>
      </c>
      <c r="G891" s="52">
        <f t="shared" si="272"/>
        <v>1</v>
      </c>
      <c r="H891" s="196">
        <f t="shared" si="275"/>
        <v>18</v>
      </c>
    </row>
    <row r="892" spans="1:8">
      <c r="A892" s="205">
        <v>21309</v>
      </c>
      <c r="B892" s="231" t="s">
        <v>712</v>
      </c>
      <c r="C892" s="207">
        <f>SUM(C893:C894)</f>
        <v>0</v>
      </c>
      <c r="D892" s="205">
        <f t="shared" ref="D892" si="282">SUM(D893:D894)</f>
        <v>0</v>
      </c>
      <c r="E892" s="207">
        <f t="shared" ref="E892" si="283">SUM(E893:E894)</f>
        <v>8</v>
      </c>
      <c r="F892" s="52"/>
      <c r="G892" s="52"/>
      <c r="H892" s="196">
        <f t="shared" si="275"/>
        <v>8</v>
      </c>
    </row>
    <row r="893" spans="1:8" hidden="1">
      <c r="A893" s="208">
        <v>2130901</v>
      </c>
      <c r="B893" s="233" t="s">
        <v>713</v>
      </c>
      <c r="C893" s="210"/>
      <c r="D893" s="208"/>
      <c r="E893" s="210"/>
      <c r="F893" s="52" t="e">
        <f t="shared" si="271"/>
        <v>#DIV/0!</v>
      </c>
      <c r="G893" s="52" t="e">
        <f t="shared" si="272"/>
        <v>#DIV/0!</v>
      </c>
      <c r="H893" s="196">
        <f t="shared" si="275"/>
        <v>0</v>
      </c>
    </row>
    <row r="894" spans="1:8">
      <c r="A894" s="208">
        <v>2130999</v>
      </c>
      <c r="B894" s="233" t="s">
        <v>714</v>
      </c>
      <c r="C894" s="210"/>
      <c r="D894" s="208"/>
      <c r="E894" s="210">
        <f>8</f>
        <v>8</v>
      </c>
      <c r="F894" s="52"/>
      <c r="G894" s="52"/>
      <c r="H894" s="196">
        <f t="shared" si="275"/>
        <v>8</v>
      </c>
    </row>
    <row r="895" spans="1:8">
      <c r="A895" s="205">
        <v>21399</v>
      </c>
      <c r="B895" s="231" t="s">
        <v>715</v>
      </c>
      <c r="C895" s="207">
        <f>SUM(C896:C897)</f>
        <v>202</v>
      </c>
      <c r="D895" s="205">
        <f t="shared" ref="D895" si="284">SUM(D896:D897)</f>
        <v>245</v>
      </c>
      <c r="E895" s="207">
        <f t="shared" ref="E895" si="285">SUM(E896:E897)</f>
        <v>0</v>
      </c>
      <c r="F895" s="52">
        <f t="shared" si="271"/>
        <v>0</v>
      </c>
      <c r="G895" s="52">
        <f t="shared" si="272"/>
        <v>0</v>
      </c>
      <c r="H895" s="196">
        <f t="shared" si="275"/>
        <v>447</v>
      </c>
    </row>
    <row r="896" spans="1:8" hidden="1">
      <c r="A896" s="208">
        <v>2139901</v>
      </c>
      <c r="B896" s="233" t="s">
        <v>716</v>
      </c>
      <c r="C896" s="210"/>
      <c r="D896" s="210"/>
      <c r="E896" s="210"/>
      <c r="F896" s="52" t="e">
        <f t="shared" si="271"/>
        <v>#DIV/0!</v>
      </c>
      <c r="G896" s="52" t="e">
        <f t="shared" si="272"/>
        <v>#DIV/0!</v>
      </c>
      <c r="H896" s="196">
        <f t="shared" si="275"/>
        <v>0</v>
      </c>
    </row>
    <row r="897" spans="1:8">
      <c r="A897" s="208">
        <v>2139999</v>
      </c>
      <c r="B897" s="233" t="s">
        <v>717</v>
      </c>
      <c r="C897" s="210">
        <v>202</v>
      </c>
      <c r="D897" s="210">
        <v>245</v>
      </c>
      <c r="E897" s="210"/>
      <c r="F897" s="52">
        <f t="shared" si="271"/>
        <v>0</v>
      </c>
      <c r="G897" s="52">
        <f t="shared" si="272"/>
        <v>0</v>
      </c>
      <c r="H897" s="196">
        <f t="shared" ref="H897:H911" si="286">C897+D897+E897</f>
        <v>447</v>
      </c>
    </row>
    <row r="898" spans="1:8">
      <c r="A898" s="202">
        <v>214</v>
      </c>
      <c r="B898" s="232" t="s">
        <v>718</v>
      </c>
      <c r="C898" s="204">
        <f>C899+C921+C931+C941+C948+C953</f>
        <v>190</v>
      </c>
      <c r="D898" s="202">
        <f t="shared" ref="D898" si="287">D899+D921+D931+D941+D948+D953</f>
        <v>1340</v>
      </c>
      <c r="E898" s="204">
        <f t="shared" ref="E898" si="288">E899+E921+E931+E941+E948+E953</f>
        <v>270</v>
      </c>
      <c r="F898" s="52">
        <f t="shared" si="271"/>
        <v>1.42105263157895</v>
      </c>
      <c r="G898" s="52">
        <f t="shared" si="272"/>
        <v>0.201492537313433</v>
      </c>
      <c r="H898" s="196">
        <f t="shared" si="286"/>
        <v>1800</v>
      </c>
    </row>
    <row r="899" spans="1:8">
      <c r="A899" s="205">
        <v>21401</v>
      </c>
      <c r="B899" s="231" t="s">
        <v>719</v>
      </c>
      <c r="C899" s="207">
        <f>SUM(C900:C920)</f>
        <v>160</v>
      </c>
      <c r="D899" s="205">
        <f t="shared" ref="D899" si="289">SUM(D900:D920)</f>
        <v>240</v>
      </c>
      <c r="E899" s="207">
        <f t="shared" ref="E899" si="290">SUM(E900:E920)</f>
        <v>0</v>
      </c>
      <c r="F899" s="52">
        <f t="shared" si="271"/>
        <v>0</v>
      </c>
      <c r="G899" s="52">
        <f t="shared" si="272"/>
        <v>0</v>
      </c>
      <c r="H899" s="196">
        <f t="shared" si="286"/>
        <v>400</v>
      </c>
    </row>
    <row r="900" spans="1:8">
      <c r="A900" s="208">
        <v>2140101</v>
      </c>
      <c r="B900" s="233" t="s">
        <v>45</v>
      </c>
      <c r="C900" s="210">
        <v>86</v>
      </c>
      <c r="D900" s="210"/>
      <c r="E900" s="210"/>
      <c r="F900" s="52">
        <f t="shared" si="271"/>
        <v>0</v>
      </c>
      <c r="G900" s="52"/>
      <c r="H900" s="196">
        <f t="shared" si="286"/>
        <v>86</v>
      </c>
    </row>
    <row r="901" spans="1:8" hidden="1">
      <c r="A901" s="208">
        <v>2140102</v>
      </c>
      <c r="B901" s="233" t="s">
        <v>46</v>
      </c>
      <c r="C901" s="210"/>
      <c r="D901" s="210"/>
      <c r="E901" s="210"/>
      <c r="F901" s="52" t="e">
        <f t="shared" si="271"/>
        <v>#DIV/0!</v>
      </c>
      <c r="G901" s="52" t="e">
        <f t="shared" si="272"/>
        <v>#DIV/0!</v>
      </c>
      <c r="H901" s="196">
        <f t="shared" si="286"/>
        <v>0</v>
      </c>
    </row>
    <row r="902" spans="1:8" hidden="1">
      <c r="A902" s="208">
        <v>2140103</v>
      </c>
      <c r="B902" s="233" t="s">
        <v>47</v>
      </c>
      <c r="C902" s="210"/>
      <c r="D902" s="210"/>
      <c r="E902" s="210"/>
      <c r="F902" s="52" t="e">
        <f t="shared" ref="F902:F965" si="291">E902/C902</f>
        <v>#DIV/0!</v>
      </c>
      <c r="G902" s="52" t="e">
        <f t="shared" ref="G902:G965" si="292">E902/D902</f>
        <v>#DIV/0!</v>
      </c>
      <c r="H902" s="196">
        <f t="shared" si="286"/>
        <v>0</v>
      </c>
    </row>
    <row r="903" spans="1:8">
      <c r="A903" s="208">
        <v>2140104</v>
      </c>
      <c r="B903" s="233" t="s">
        <v>720</v>
      </c>
      <c r="C903" s="210"/>
      <c r="D903" s="210">
        <v>53</v>
      </c>
      <c r="E903" s="210"/>
      <c r="F903" s="52"/>
      <c r="G903" s="52">
        <f t="shared" si="292"/>
        <v>0</v>
      </c>
      <c r="H903" s="196">
        <f t="shared" si="286"/>
        <v>53</v>
      </c>
    </row>
    <row r="904" spans="1:8">
      <c r="A904" s="208">
        <v>2140106</v>
      </c>
      <c r="B904" s="233" t="s">
        <v>721</v>
      </c>
      <c r="C904" s="210">
        <v>50</v>
      </c>
      <c r="D904" s="210">
        <v>101</v>
      </c>
      <c r="E904" s="210"/>
      <c r="F904" s="52">
        <f t="shared" si="291"/>
        <v>0</v>
      </c>
      <c r="G904" s="52">
        <f t="shared" si="292"/>
        <v>0</v>
      </c>
      <c r="H904" s="196">
        <f t="shared" si="286"/>
        <v>151</v>
      </c>
    </row>
    <row r="905" spans="1:8" hidden="1">
      <c r="A905" s="208">
        <v>2140109</v>
      </c>
      <c r="B905" s="233" t="s">
        <v>722</v>
      </c>
      <c r="C905" s="210"/>
      <c r="D905" s="210"/>
      <c r="E905" s="210"/>
      <c r="F905" s="52" t="e">
        <f t="shared" si="291"/>
        <v>#DIV/0!</v>
      </c>
      <c r="G905" s="52" t="e">
        <f t="shared" si="292"/>
        <v>#DIV/0!</v>
      </c>
      <c r="H905" s="196">
        <f t="shared" si="286"/>
        <v>0</v>
      </c>
    </row>
    <row r="906" spans="1:8">
      <c r="A906" s="208">
        <v>2140110</v>
      </c>
      <c r="B906" s="233" t="s">
        <v>723</v>
      </c>
      <c r="C906" s="210"/>
      <c r="D906" s="210">
        <v>2</v>
      </c>
      <c r="E906" s="210"/>
      <c r="F906" s="52"/>
      <c r="G906" s="52">
        <f t="shared" si="292"/>
        <v>0</v>
      </c>
      <c r="H906" s="196">
        <f t="shared" si="286"/>
        <v>2</v>
      </c>
    </row>
    <row r="907" spans="1:8" hidden="1">
      <c r="A907" s="208">
        <v>2140111</v>
      </c>
      <c r="B907" s="233" t="s">
        <v>724</v>
      </c>
      <c r="C907" s="210"/>
      <c r="D907" s="210"/>
      <c r="E907" s="210"/>
      <c r="F907" s="52" t="e">
        <f t="shared" si="291"/>
        <v>#DIV/0!</v>
      </c>
      <c r="G907" s="52" t="e">
        <f t="shared" si="292"/>
        <v>#DIV/0!</v>
      </c>
      <c r="H907" s="196">
        <f t="shared" si="286"/>
        <v>0</v>
      </c>
    </row>
    <row r="908" spans="1:8">
      <c r="A908" s="208">
        <v>2140112</v>
      </c>
      <c r="B908" s="233" t="s">
        <v>725</v>
      </c>
      <c r="C908" s="210">
        <v>24</v>
      </c>
      <c r="D908" s="210">
        <v>84</v>
      </c>
      <c r="E908" s="210"/>
      <c r="F908" s="52">
        <f t="shared" si="291"/>
        <v>0</v>
      </c>
      <c r="G908" s="52">
        <f t="shared" si="292"/>
        <v>0</v>
      </c>
      <c r="H908" s="196">
        <f t="shared" si="286"/>
        <v>108</v>
      </c>
    </row>
    <row r="909" spans="1:8" hidden="1">
      <c r="A909" s="208">
        <v>2140114</v>
      </c>
      <c r="B909" s="233" t="s">
        <v>726</v>
      </c>
      <c r="C909" s="210"/>
      <c r="D909" s="210"/>
      <c r="E909" s="210"/>
      <c r="F909" s="52" t="e">
        <f t="shared" si="291"/>
        <v>#DIV/0!</v>
      </c>
      <c r="G909" s="52" t="e">
        <f t="shared" si="292"/>
        <v>#DIV/0!</v>
      </c>
      <c r="H909" s="196">
        <f t="shared" si="286"/>
        <v>0</v>
      </c>
    </row>
    <row r="910" spans="1:8" hidden="1">
      <c r="A910" s="208">
        <v>2140122</v>
      </c>
      <c r="B910" s="233" t="s">
        <v>727</v>
      </c>
      <c r="C910" s="210"/>
      <c r="D910" s="210"/>
      <c r="E910" s="210"/>
      <c r="F910" s="52" t="e">
        <f t="shared" si="291"/>
        <v>#DIV/0!</v>
      </c>
      <c r="G910" s="52" t="e">
        <f t="shared" si="292"/>
        <v>#DIV/0!</v>
      </c>
      <c r="H910" s="196">
        <f t="shared" si="286"/>
        <v>0</v>
      </c>
    </row>
    <row r="911" spans="1:8" hidden="1">
      <c r="A911" s="208">
        <v>2140123</v>
      </c>
      <c r="B911" s="233" t="s">
        <v>728</v>
      </c>
      <c r="C911" s="210"/>
      <c r="D911" s="210"/>
      <c r="E911" s="210"/>
      <c r="F911" s="52" t="e">
        <f t="shared" si="291"/>
        <v>#DIV/0!</v>
      </c>
      <c r="G911" s="52" t="e">
        <f t="shared" si="292"/>
        <v>#DIV/0!</v>
      </c>
      <c r="H911" s="196">
        <f t="shared" si="286"/>
        <v>0</v>
      </c>
    </row>
    <row r="912" spans="1:8" hidden="1">
      <c r="A912" s="208">
        <v>2140127</v>
      </c>
      <c r="B912" s="233" t="s">
        <v>729</v>
      </c>
      <c r="C912" s="210"/>
      <c r="D912" s="210"/>
      <c r="E912" s="210"/>
      <c r="F912" s="52" t="e">
        <f t="shared" si="291"/>
        <v>#DIV/0!</v>
      </c>
      <c r="G912" s="52" t="e">
        <f t="shared" si="292"/>
        <v>#DIV/0!</v>
      </c>
      <c r="H912" s="196">
        <f t="shared" ref="H912:H975" si="293">C912+D912+E912</f>
        <v>0</v>
      </c>
    </row>
    <row r="913" spans="1:8" hidden="1">
      <c r="A913" s="208">
        <v>2140128</v>
      </c>
      <c r="B913" s="233" t="s">
        <v>730</v>
      </c>
      <c r="C913" s="210"/>
      <c r="D913" s="210"/>
      <c r="E913" s="210"/>
      <c r="F913" s="52" t="e">
        <f t="shared" si="291"/>
        <v>#DIV/0!</v>
      </c>
      <c r="G913" s="52" t="e">
        <f t="shared" si="292"/>
        <v>#DIV/0!</v>
      </c>
      <c r="H913" s="196">
        <f t="shared" si="293"/>
        <v>0</v>
      </c>
    </row>
    <row r="914" spans="1:8" hidden="1">
      <c r="A914" s="208">
        <v>2140129</v>
      </c>
      <c r="B914" s="233" t="s">
        <v>731</v>
      </c>
      <c r="C914" s="210"/>
      <c r="D914" s="210"/>
      <c r="E914" s="210"/>
      <c r="F914" s="52" t="e">
        <f t="shared" si="291"/>
        <v>#DIV/0!</v>
      </c>
      <c r="G914" s="52" t="e">
        <f t="shared" si="292"/>
        <v>#DIV/0!</v>
      </c>
      <c r="H914" s="196">
        <f t="shared" si="293"/>
        <v>0</v>
      </c>
    </row>
    <row r="915" spans="1:8" hidden="1">
      <c r="A915" s="208">
        <v>2140130</v>
      </c>
      <c r="B915" s="233" t="s">
        <v>732</v>
      </c>
      <c r="C915" s="210"/>
      <c r="D915" s="210"/>
      <c r="E915" s="210"/>
      <c r="F915" s="52" t="e">
        <f t="shared" si="291"/>
        <v>#DIV/0!</v>
      </c>
      <c r="G915" s="52" t="e">
        <f t="shared" si="292"/>
        <v>#DIV/0!</v>
      </c>
      <c r="H915" s="196">
        <f t="shared" si="293"/>
        <v>0</v>
      </c>
    </row>
    <row r="916" spans="1:8" hidden="1">
      <c r="A916" s="208">
        <v>2140131</v>
      </c>
      <c r="B916" s="233" t="s">
        <v>733</v>
      </c>
      <c r="C916" s="210"/>
      <c r="D916" s="210"/>
      <c r="E916" s="210"/>
      <c r="F916" s="52" t="e">
        <f t="shared" si="291"/>
        <v>#DIV/0!</v>
      </c>
      <c r="G916" s="52" t="e">
        <f t="shared" si="292"/>
        <v>#DIV/0!</v>
      </c>
      <c r="H916" s="196">
        <f t="shared" si="293"/>
        <v>0</v>
      </c>
    </row>
    <row r="917" spans="1:8" hidden="1">
      <c r="A917" s="208">
        <v>2140133</v>
      </c>
      <c r="B917" s="233" t="s">
        <v>734</v>
      </c>
      <c r="C917" s="210"/>
      <c r="D917" s="210"/>
      <c r="E917" s="210"/>
      <c r="F917" s="52" t="e">
        <f t="shared" si="291"/>
        <v>#DIV/0!</v>
      </c>
      <c r="G917" s="52" t="e">
        <f t="shared" si="292"/>
        <v>#DIV/0!</v>
      </c>
      <c r="H917" s="196">
        <f t="shared" si="293"/>
        <v>0</v>
      </c>
    </row>
    <row r="918" spans="1:8" hidden="1">
      <c r="A918" s="208">
        <v>2140136</v>
      </c>
      <c r="B918" s="233" t="s">
        <v>735</v>
      </c>
      <c r="C918" s="210"/>
      <c r="D918" s="210"/>
      <c r="E918" s="210"/>
      <c r="F918" s="52" t="e">
        <f t="shared" si="291"/>
        <v>#DIV/0!</v>
      </c>
      <c r="G918" s="52" t="e">
        <f t="shared" si="292"/>
        <v>#DIV/0!</v>
      </c>
      <c r="H918" s="196">
        <f t="shared" si="293"/>
        <v>0</v>
      </c>
    </row>
    <row r="919" spans="1:8" hidden="1">
      <c r="A919" s="208">
        <v>2140138</v>
      </c>
      <c r="B919" s="233" t="s">
        <v>736</v>
      </c>
      <c r="C919" s="210"/>
      <c r="D919" s="210"/>
      <c r="E919" s="210"/>
      <c r="F919" s="52" t="e">
        <f t="shared" si="291"/>
        <v>#DIV/0!</v>
      </c>
      <c r="G919" s="52" t="e">
        <f t="shared" si="292"/>
        <v>#DIV/0!</v>
      </c>
      <c r="H919" s="196">
        <f t="shared" si="293"/>
        <v>0</v>
      </c>
    </row>
    <row r="920" spans="1:8" hidden="1">
      <c r="A920" s="208">
        <v>2140199</v>
      </c>
      <c r="B920" s="233" t="s">
        <v>737</v>
      </c>
      <c r="C920" s="210"/>
      <c r="D920" s="210"/>
      <c r="E920" s="210"/>
      <c r="F920" s="52" t="e">
        <f t="shared" si="291"/>
        <v>#DIV/0!</v>
      </c>
      <c r="G920" s="52" t="e">
        <f t="shared" si="292"/>
        <v>#DIV/0!</v>
      </c>
      <c r="H920" s="196">
        <f t="shared" si="293"/>
        <v>0</v>
      </c>
    </row>
    <row r="921" spans="1:8" hidden="1">
      <c r="A921" s="205">
        <v>21402</v>
      </c>
      <c r="B921" s="231" t="s">
        <v>738</v>
      </c>
      <c r="C921" s="207">
        <f>SUM(C922:C930)</f>
        <v>0</v>
      </c>
      <c r="D921" s="205">
        <f t="shared" ref="D921" si="294">SUM(D922:D930)</f>
        <v>0</v>
      </c>
      <c r="E921" s="207">
        <f t="shared" ref="E921" si="295">SUM(E922:E930)</f>
        <v>0</v>
      </c>
      <c r="F921" s="52" t="e">
        <f t="shared" si="291"/>
        <v>#DIV/0!</v>
      </c>
      <c r="G921" s="52" t="e">
        <f t="shared" si="292"/>
        <v>#DIV/0!</v>
      </c>
      <c r="H921" s="196">
        <f t="shared" si="293"/>
        <v>0</v>
      </c>
    </row>
    <row r="922" spans="1:8" hidden="1">
      <c r="A922" s="208">
        <v>2140201</v>
      </c>
      <c r="B922" s="233" t="s">
        <v>45</v>
      </c>
      <c r="C922" s="210"/>
      <c r="D922" s="208"/>
      <c r="E922" s="210"/>
      <c r="F922" s="52" t="e">
        <f t="shared" si="291"/>
        <v>#DIV/0!</v>
      </c>
      <c r="G922" s="52" t="e">
        <f t="shared" si="292"/>
        <v>#DIV/0!</v>
      </c>
      <c r="H922" s="196">
        <f t="shared" si="293"/>
        <v>0</v>
      </c>
    </row>
    <row r="923" spans="1:8" hidden="1">
      <c r="A923" s="208">
        <v>2140202</v>
      </c>
      <c r="B923" s="233" t="s">
        <v>46</v>
      </c>
      <c r="C923" s="210"/>
      <c r="D923" s="208"/>
      <c r="E923" s="210"/>
      <c r="F923" s="52" t="e">
        <f t="shared" si="291"/>
        <v>#DIV/0!</v>
      </c>
      <c r="G923" s="52" t="e">
        <f t="shared" si="292"/>
        <v>#DIV/0!</v>
      </c>
      <c r="H923" s="196">
        <f t="shared" si="293"/>
        <v>0</v>
      </c>
    </row>
    <row r="924" spans="1:8" hidden="1">
      <c r="A924" s="208">
        <v>2140203</v>
      </c>
      <c r="B924" s="233" t="s">
        <v>47</v>
      </c>
      <c r="C924" s="210"/>
      <c r="D924" s="208"/>
      <c r="E924" s="210"/>
      <c r="F924" s="52" t="e">
        <f t="shared" si="291"/>
        <v>#DIV/0!</v>
      </c>
      <c r="G924" s="52" t="e">
        <f t="shared" si="292"/>
        <v>#DIV/0!</v>
      </c>
      <c r="H924" s="196">
        <f t="shared" si="293"/>
        <v>0</v>
      </c>
    </row>
    <row r="925" spans="1:8" hidden="1">
      <c r="A925" s="208">
        <v>2140204</v>
      </c>
      <c r="B925" s="233" t="s">
        <v>739</v>
      </c>
      <c r="C925" s="210"/>
      <c r="D925" s="208"/>
      <c r="E925" s="210"/>
      <c r="F925" s="52" t="e">
        <f t="shared" si="291"/>
        <v>#DIV/0!</v>
      </c>
      <c r="G925" s="52" t="e">
        <f t="shared" si="292"/>
        <v>#DIV/0!</v>
      </c>
      <c r="H925" s="196">
        <f t="shared" si="293"/>
        <v>0</v>
      </c>
    </row>
    <row r="926" spans="1:8" hidden="1">
      <c r="A926" s="208">
        <v>2140205</v>
      </c>
      <c r="B926" s="233" t="s">
        <v>740</v>
      </c>
      <c r="C926" s="210"/>
      <c r="D926" s="208"/>
      <c r="E926" s="210"/>
      <c r="F926" s="52" t="e">
        <f t="shared" si="291"/>
        <v>#DIV/0!</v>
      </c>
      <c r="G926" s="52" t="e">
        <f t="shared" si="292"/>
        <v>#DIV/0!</v>
      </c>
      <c r="H926" s="196">
        <f t="shared" si="293"/>
        <v>0</v>
      </c>
    </row>
    <row r="927" spans="1:8" hidden="1">
      <c r="A927" s="208">
        <v>2140206</v>
      </c>
      <c r="B927" s="233" t="s">
        <v>741</v>
      </c>
      <c r="C927" s="210"/>
      <c r="D927" s="208"/>
      <c r="E927" s="210"/>
      <c r="F927" s="52" t="e">
        <f t="shared" si="291"/>
        <v>#DIV/0!</v>
      </c>
      <c r="G927" s="52" t="e">
        <f t="shared" si="292"/>
        <v>#DIV/0!</v>
      </c>
      <c r="H927" s="196">
        <f t="shared" si="293"/>
        <v>0</v>
      </c>
    </row>
    <row r="928" spans="1:8" hidden="1">
      <c r="A928" s="208">
        <v>2140207</v>
      </c>
      <c r="B928" s="233" t="s">
        <v>742</v>
      </c>
      <c r="C928" s="210"/>
      <c r="D928" s="208"/>
      <c r="E928" s="210"/>
      <c r="F928" s="52" t="e">
        <f t="shared" si="291"/>
        <v>#DIV/0!</v>
      </c>
      <c r="G928" s="52" t="e">
        <f t="shared" si="292"/>
        <v>#DIV/0!</v>
      </c>
      <c r="H928" s="196">
        <f t="shared" si="293"/>
        <v>0</v>
      </c>
    </row>
    <row r="929" spans="1:8" hidden="1">
      <c r="A929" s="208">
        <v>2140208</v>
      </c>
      <c r="B929" s="233" t="s">
        <v>743</v>
      </c>
      <c r="C929" s="210"/>
      <c r="D929" s="208"/>
      <c r="E929" s="210"/>
      <c r="F929" s="52" t="e">
        <f t="shared" si="291"/>
        <v>#DIV/0!</v>
      </c>
      <c r="G929" s="52" t="e">
        <f t="shared" si="292"/>
        <v>#DIV/0!</v>
      </c>
      <c r="H929" s="196">
        <f t="shared" si="293"/>
        <v>0</v>
      </c>
    </row>
    <row r="930" spans="1:8" hidden="1">
      <c r="A930" s="208">
        <v>2140299</v>
      </c>
      <c r="B930" s="233" t="s">
        <v>744</v>
      </c>
      <c r="C930" s="210"/>
      <c r="D930" s="208"/>
      <c r="E930" s="210"/>
      <c r="F930" s="52" t="e">
        <f t="shared" si="291"/>
        <v>#DIV/0!</v>
      </c>
      <c r="G930" s="52" t="e">
        <f t="shared" si="292"/>
        <v>#DIV/0!</v>
      </c>
      <c r="H930" s="196">
        <f t="shared" si="293"/>
        <v>0</v>
      </c>
    </row>
    <row r="931" spans="1:8" hidden="1">
      <c r="A931" s="205">
        <v>21403</v>
      </c>
      <c r="B931" s="231" t="s">
        <v>745</v>
      </c>
      <c r="C931" s="207">
        <f>SUM(C932:C940)</f>
        <v>0</v>
      </c>
      <c r="D931" s="205">
        <f t="shared" ref="D931" si="296">SUM(D932:D940)</f>
        <v>0</v>
      </c>
      <c r="E931" s="207">
        <f t="shared" ref="E931" si="297">SUM(E932:E940)</f>
        <v>0</v>
      </c>
      <c r="F931" s="52" t="e">
        <f t="shared" si="291"/>
        <v>#DIV/0!</v>
      </c>
      <c r="G931" s="52" t="e">
        <f t="shared" si="292"/>
        <v>#DIV/0!</v>
      </c>
      <c r="H931" s="196">
        <f t="shared" si="293"/>
        <v>0</v>
      </c>
    </row>
    <row r="932" spans="1:8" hidden="1">
      <c r="A932" s="208">
        <v>2140301</v>
      </c>
      <c r="B932" s="233" t="s">
        <v>45</v>
      </c>
      <c r="C932" s="210"/>
      <c r="D932" s="208"/>
      <c r="E932" s="210"/>
      <c r="F932" s="52" t="e">
        <f t="shared" si="291"/>
        <v>#DIV/0!</v>
      </c>
      <c r="G932" s="52" t="e">
        <f t="shared" si="292"/>
        <v>#DIV/0!</v>
      </c>
      <c r="H932" s="196">
        <f t="shared" si="293"/>
        <v>0</v>
      </c>
    </row>
    <row r="933" spans="1:8" hidden="1">
      <c r="A933" s="208">
        <v>2140302</v>
      </c>
      <c r="B933" s="233" t="s">
        <v>46</v>
      </c>
      <c r="C933" s="210"/>
      <c r="D933" s="208"/>
      <c r="E933" s="210"/>
      <c r="F933" s="52" t="e">
        <f t="shared" si="291"/>
        <v>#DIV/0!</v>
      </c>
      <c r="G933" s="52" t="e">
        <f t="shared" si="292"/>
        <v>#DIV/0!</v>
      </c>
      <c r="H933" s="196">
        <f t="shared" si="293"/>
        <v>0</v>
      </c>
    </row>
    <row r="934" spans="1:8" hidden="1">
      <c r="A934" s="208">
        <v>2140303</v>
      </c>
      <c r="B934" s="233" t="s">
        <v>47</v>
      </c>
      <c r="C934" s="210"/>
      <c r="D934" s="208"/>
      <c r="E934" s="210"/>
      <c r="F934" s="52" t="e">
        <f t="shared" si="291"/>
        <v>#DIV/0!</v>
      </c>
      <c r="G934" s="52" t="e">
        <f t="shared" si="292"/>
        <v>#DIV/0!</v>
      </c>
      <c r="H934" s="196">
        <f t="shared" si="293"/>
        <v>0</v>
      </c>
    </row>
    <row r="935" spans="1:8" hidden="1">
      <c r="A935" s="208">
        <v>2140304</v>
      </c>
      <c r="B935" s="233" t="s">
        <v>746</v>
      </c>
      <c r="C935" s="210"/>
      <c r="D935" s="208"/>
      <c r="E935" s="210"/>
      <c r="F935" s="52" t="e">
        <f t="shared" si="291"/>
        <v>#DIV/0!</v>
      </c>
      <c r="G935" s="52" t="e">
        <f t="shared" si="292"/>
        <v>#DIV/0!</v>
      </c>
      <c r="H935" s="196">
        <f t="shared" si="293"/>
        <v>0</v>
      </c>
    </row>
    <row r="936" spans="1:8" hidden="1">
      <c r="A936" s="208">
        <v>2140305</v>
      </c>
      <c r="B936" s="233" t="s">
        <v>747</v>
      </c>
      <c r="C936" s="210"/>
      <c r="D936" s="208"/>
      <c r="E936" s="210"/>
      <c r="F936" s="52" t="e">
        <f t="shared" si="291"/>
        <v>#DIV/0!</v>
      </c>
      <c r="G936" s="52" t="e">
        <f t="shared" si="292"/>
        <v>#DIV/0!</v>
      </c>
      <c r="H936" s="196">
        <f t="shared" si="293"/>
        <v>0</v>
      </c>
    </row>
    <row r="937" spans="1:8" hidden="1">
      <c r="A937" s="208">
        <v>2140306</v>
      </c>
      <c r="B937" s="233" t="s">
        <v>748</v>
      </c>
      <c r="C937" s="210"/>
      <c r="D937" s="208"/>
      <c r="E937" s="210"/>
      <c r="F937" s="52" t="e">
        <f t="shared" si="291"/>
        <v>#DIV/0!</v>
      </c>
      <c r="G937" s="52" t="e">
        <f t="shared" si="292"/>
        <v>#DIV/0!</v>
      </c>
      <c r="H937" s="196">
        <f t="shared" si="293"/>
        <v>0</v>
      </c>
    </row>
    <row r="938" spans="1:8" hidden="1">
      <c r="A938" s="208">
        <v>2140307</v>
      </c>
      <c r="B938" s="233" t="s">
        <v>749</v>
      </c>
      <c r="C938" s="210"/>
      <c r="D938" s="208"/>
      <c r="E938" s="210"/>
      <c r="F938" s="52" t="e">
        <f t="shared" si="291"/>
        <v>#DIV/0!</v>
      </c>
      <c r="G938" s="52" t="e">
        <f t="shared" si="292"/>
        <v>#DIV/0!</v>
      </c>
      <c r="H938" s="196">
        <f t="shared" si="293"/>
        <v>0</v>
      </c>
    </row>
    <row r="939" spans="1:8" hidden="1">
      <c r="A939" s="208">
        <v>2140308</v>
      </c>
      <c r="B939" s="233" t="s">
        <v>750</v>
      </c>
      <c r="C939" s="210"/>
      <c r="D939" s="208"/>
      <c r="E939" s="210"/>
      <c r="F939" s="52" t="e">
        <f t="shared" si="291"/>
        <v>#DIV/0!</v>
      </c>
      <c r="G939" s="52" t="e">
        <f t="shared" si="292"/>
        <v>#DIV/0!</v>
      </c>
      <c r="H939" s="196">
        <f t="shared" si="293"/>
        <v>0</v>
      </c>
    </row>
    <row r="940" spans="1:8" hidden="1">
      <c r="A940" s="208">
        <v>2140399</v>
      </c>
      <c r="B940" s="233" t="s">
        <v>751</v>
      </c>
      <c r="C940" s="210"/>
      <c r="D940" s="208"/>
      <c r="E940" s="210"/>
      <c r="F940" s="52" t="e">
        <f t="shared" si="291"/>
        <v>#DIV/0!</v>
      </c>
      <c r="G940" s="52" t="e">
        <f t="shared" si="292"/>
        <v>#DIV/0!</v>
      </c>
      <c r="H940" s="196">
        <f t="shared" si="293"/>
        <v>0</v>
      </c>
    </row>
    <row r="941" spans="1:8" hidden="1">
      <c r="A941" s="205">
        <v>21405</v>
      </c>
      <c r="B941" s="231" t="s">
        <v>752</v>
      </c>
      <c r="C941" s="207">
        <f>SUM(C942:C947)</f>
        <v>0</v>
      </c>
      <c r="D941" s="205">
        <f t="shared" ref="D941" si="298">SUM(D942:D947)</f>
        <v>0</v>
      </c>
      <c r="E941" s="207">
        <f t="shared" ref="E941" si="299">SUM(E942:E947)</f>
        <v>0</v>
      </c>
      <c r="F941" s="52" t="e">
        <f t="shared" si="291"/>
        <v>#DIV/0!</v>
      </c>
      <c r="G941" s="52" t="e">
        <f t="shared" si="292"/>
        <v>#DIV/0!</v>
      </c>
      <c r="H941" s="196">
        <f t="shared" si="293"/>
        <v>0</v>
      </c>
    </row>
    <row r="942" spans="1:8" hidden="1">
      <c r="A942" s="208">
        <v>2140501</v>
      </c>
      <c r="B942" s="233" t="s">
        <v>45</v>
      </c>
      <c r="C942" s="210"/>
      <c r="D942" s="208"/>
      <c r="E942" s="210"/>
      <c r="F942" s="52" t="e">
        <f t="shared" si="291"/>
        <v>#DIV/0!</v>
      </c>
      <c r="G942" s="52" t="e">
        <f t="shared" si="292"/>
        <v>#DIV/0!</v>
      </c>
      <c r="H942" s="196">
        <f t="shared" si="293"/>
        <v>0</v>
      </c>
    </row>
    <row r="943" spans="1:8" hidden="1">
      <c r="A943" s="208">
        <v>2140502</v>
      </c>
      <c r="B943" s="233" t="s">
        <v>46</v>
      </c>
      <c r="C943" s="210"/>
      <c r="D943" s="208"/>
      <c r="E943" s="210"/>
      <c r="F943" s="52" t="e">
        <f t="shared" si="291"/>
        <v>#DIV/0!</v>
      </c>
      <c r="G943" s="52" t="e">
        <f t="shared" si="292"/>
        <v>#DIV/0!</v>
      </c>
      <c r="H943" s="196">
        <f t="shared" si="293"/>
        <v>0</v>
      </c>
    </row>
    <row r="944" spans="1:8" hidden="1">
      <c r="A944" s="208">
        <v>2140503</v>
      </c>
      <c r="B944" s="233" t="s">
        <v>47</v>
      </c>
      <c r="C944" s="210"/>
      <c r="D944" s="208"/>
      <c r="E944" s="210"/>
      <c r="F944" s="52" t="e">
        <f t="shared" si="291"/>
        <v>#DIV/0!</v>
      </c>
      <c r="G944" s="52" t="e">
        <f t="shared" si="292"/>
        <v>#DIV/0!</v>
      </c>
      <c r="H944" s="196">
        <f t="shared" si="293"/>
        <v>0</v>
      </c>
    </row>
    <row r="945" spans="1:8" hidden="1">
      <c r="A945" s="208">
        <v>2140504</v>
      </c>
      <c r="B945" s="233" t="s">
        <v>743</v>
      </c>
      <c r="C945" s="210"/>
      <c r="D945" s="208"/>
      <c r="E945" s="210"/>
      <c r="F945" s="52" t="e">
        <f t="shared" si="291"/>
        <v>#DIV/0!</v>
      </c>
      <c r="G945" s="52" t="e">
        <f t="shared" si="292"/>
        <v>#DIV/0!</v>
      </c>
      <c r="H945" s="196">
        <f t="shared" si="293"/>
        <v>0</v>
      </c>
    </row>
    <row r="946" spans="1:8" hidden="1">
      <c r="A946" s="208">
        <v>2140505</v>
      </c>
      <c r="B946" s="233" t="s">
        <v>753</v>
      </c>
      <c r="C946" s="210"/>
      <c r="D946" s="208"/>
      <c r="E946" s="210"/>
      <c r="F946" s="52" t="e">
        <f t="shared" si="291"/>
        <v>#DIV/0!</v>
      </c>
      <c r="G946" s="52" t="e">
        <f t="shared" si="292"/>
        <v>#DIV/0!</v>
      </c>
      <c r="H946" s="196">
        <f t="shared" si="293"/>
        <v>0</v>
      </c>
    </row>
    <row r="947" spans="1:8" hidden="1">
      <c r="A947" s="208">
        <v>2140599</v>
      </c>
      <c r="B947" s="233" t="s">
        <v>754</v>
      </c>
      <c r="C947" s="210"/>
      <c r="D947" s="208"/>
      <c r="E947" s="210"/>
      <c r="F947" s="52" t="e">
        <f t="shared" si="291"/>
        <v>#DIV/0!</v>
      </c>
      <c r="G947" s="52" t="e">
        <f t="shared" si="292"/>
        <v>#DIV/0!</v>
      </c>
      <c r="H947" s="196">
        <f t="shared" si="293"/>
        <v>0</v>
      </c>
    </row>
    <row r="948" spans="1:8">
      <c r="A948" s="205">
        <v>21406</v>
      </c>
      <c r="B948" s="231" t="s">
        <v>755</v>
      </c>
      <c r="C948" s="207">
        <f>SUM(C949:C952)</f>
        <v>10</v>
      </c>
      <c r="D948" s="205">
        <f t="shared" ref="D948" si="300">SUM(D949:D952)</f>
        <v>1100</v>
      </c>
      <c r="E948" s="207">
        <f t="shared" ref="E948" si="301">SUM(E949:E952)</f>
        <v>270</v>
      </c>
      <c r="F948" s="52">
        <f t="shared" si="291"/>
        <v>27</v>
      </c>
      <c r="G948" s="52">
        <f t="shared" si="292"/>
        <v>0.24545454545454501</v>
      </c>
      <c r="H948" s="196">
        <f t="shared" si="293"/>
        <v>1380</v>
      </c>
    </row>
    <row r="949" spans="1:8" hidden="1">
      <c r="A949" s="208">
        <v>2140601</v>
      </c>
      <c r="B949" s="233" t="s">
        <v>756</v>
      </c>
      <c r="C949" s="210"/>
      <c r="D949" s="208"/>
      <c r="E949" s="210"/>
      <c r="F949" s="52" t="e">
        <f t="shared" si="291"/>
        <v>#DIV/0!</v>
      </c>
      <c r="G949" s="52" t="e">
        <f t="shared" si="292"/>
        <v>#DIV/0!</v>
      </c>
      <c r="H949" s="196">
        <f t="shared" si="293"/>
        <v>0</v>
      </c>
    </row>
    <row r="950" spans="1:8">
      <c r="A950" s="208">
        <v>2140602</v>
      </c>
      <c r="B950" s="233" t="s">
        <v>757</v>
      </c>
      <c r="C950" s="210">
        <v>10</v>
      </c>
      <c r="D950" s="210">
        <v>1100</v>
      </c>
      <c r="E950" s="210">
        <f>10+260</f>
        <v>270</v>
      </c>
      <c r="F950" s="52">
        <f t="shared" si="291"/>
        <v>27</v>
      </c>
      <c r="G950" s="52">
        <f t="shared" si="292"/>
        <v>0.24545454545454501</v>
      </c>
      <c r="H950" s="196">
        <f t="shared" si="293"/>
        <v>1380</v>
      </c>
    </row>
    <row r="951" spans="1:8" hidden="1">
      <c r="A951" s="208">
        <v>2140603</v>
      </c>
      <c r="B951" s="233" t="s">
        <v>758</v>
      </c>
      <c r="C951" s="210"/>
      <c r="D951" s="208"/>
      <c r="E951" s="210"/>
      <c r="F951" s="52" t="e">
        <f t="shared" si="291"/>
        <v>#DIV/0!</v>
      </c>
      <c r="G951" s="52" t="e">
        <f t="shared" si="292"/>
        <v>#DIV/0!</v>
      </c>
      <c r="H951" s="196">
        <f t="shared" si="293"/>
        <v>0</v>
      </c>
    </row>
    <row r="952" spans="1:8" hidden="1">
      <c r="A952" s="208">
        <v>2140699</v>
      </c>
      <c r="B952" s="233" t="s">
        <v>759</v>
      </c>
      <c r="C952" s="210"/>
      <c r="D952" s="208"/>
      <c r="E952" s="210"/>
      <c r="F952" s="52" t="e">
        <f t="shared" si="291"/>
        <v>#DIV/0!</v>
      </c>
      <c r="G952" s="52" t="e">
        <f t="shared" si="292"/>
        <v>#DIV/0!</v>
      </c>
      <c r="H952" s="196">
        <f t="shared" si="293"/>
        <v>0</v>
      </c>
    </row>
    <row r="953" spans="1:8">
      <c r="A953" s="205">
        <v>21499</v>
      </c>
      <c r="B953" s="231" t="s">
        <v>760</v>
      </c>
      <c r="C953" s="207">
        <f>SUM(C954:C955)</f>
        <v>20</v>
      </c>
      <c r="D953" s="205">
        <f t="shared" ref="D953" si="302">SUM(D954:D955)</f>
        <v>0</v>
      </c>
      <c r="E953" s="207">
        <f t="shared" ref="E953" si="303">SUM(E954:E955)</f>
        <v>0</v>
      </c>
      <c r="F953" s="52">
        <f t="shared" si="291"/>
        <v>0</v>
      </c>
      <c r="G953" s="52"/>
      <c r="H953" s="196">
        <f t="shared" si="293"/>
        <v>20</v>
      </c>
    </row>
    <row r="954" spans="1:8" hidden="1">
      <c r="A954" s="208">
        <v>2149901</v>
      </c>
      <c r="B954" s="233" t="s">
        <v>761</v>
      </c>
      <c r="C954" s="210"/>
      <c r="D954" s="208"/>
      <c r="E954" s="210"/>
      <c r="F954" s="52" t="e">
        <f t="shared" si="291"/>
        <v>#DIV/0!</v>
      </c>
      <c r="G954" s="52" t="e">
        <f t="shared" si="292"/>
        <v>#DIV/0!</v>
      </c>
      <c r="H954" s="196">
        <f t="shared" si="293"/>
        <v>0</v>
      </c>
    </row>
    <row r="955" spans="1:8">
      <c r="A955" s="208">
        <v>2149999</v>
      </c>
      <c r="B955" s="233" t="s">
        <v>762</v>
      </c>
      <c r="C955" s="210">
        <v>20</v>
      </c>
      <c r="D955" s="208"/>
      <c r="E955" s="210"/>
      <c r="F955" s="52">
        <f t="shared" si="291"/>
        <v>0</v>
      </c>
      <c r="G955" s="52"/>
      <c r="H955" s="196">
        <f t="shared" si="293"/>
        <v>20</v>
      </c>
    </row>
    <row r="956" spans="1:8">
      <c r="A956" s="202">
        <v>215</v>
      </c>
      <c r="B956" s="232" t="s">
        <v>763</v>
      </c>
      <c r="C956" s="204">
        <f>C957+C967+C983+C988+C999+C1006+C1014</f>
        <v>4166</v>
      </c>
      <c r="D956" s="202">
        <f t="shared" ref="D956" si="304">D957+D967+D983+D988+D999+D1006+D1014</f>
        <v>6987</v>
      </c>
      <c r="E956" s="204">
        <f t="shared" ref="E956" si="305">E957+E967+E983+E988+E999+E1006+E1014</f>
        <v>6454</v>
      </c>
      <c r="F956" s="52">
        <f t="shared" si="291"/>
        <v>1.5492078732597201</v>
      </c>
      <c r="G956" s="52">
        <f t="shared" si="292"/>
        <v>0.92371547159009604</v>
      </c>
      <c r="H956" s="196">
        <f t="shared" si="293"/>
        <v>17607</v>
      </c>
    </row>
    <row r="957" spans="1:8" hidden="1">
      <c r="A957" s="205">
        <v>21501</v>
      </c>
      <c r="B957" s="231" t="s">
        <v>764</v>
      </c>
      <c r="C957" s="207">
        <f>SUM(C958:C966)</f>
        <v>0</v>
      </c>
      <c r="D957" s="205">
        <f t="shared" ref="D957" si="306">SUM(D958:D966)</f>
        <v>0</v>
      </c>
      <c r="E957" s="207">
        <f t="shared" ref="E957" si="307">SUM(E958:E966)</f>
        <v>0</v>
      </c>
      <c r="F957" s="52" t="e">
        <f t="shared" si="291"/>
        <v>#DIV/0!</v>
      </c>
      <c r="G957" s="52" t="e">
        <f t="shared" si="292"/>
        <v>#DIV/0!</v>
      </c>
      <c r="H957" s="196">
        <f t="shared" si="293"/>
        <v>0</v>
      </c>
    </row>
    <row r="958" spans="1:8" hidden="1">
      <c r="A958" s="208">
        <v>2150101</v>
      </c>
      <c r="B958" s="233" t="s">
        <v>45</v>
      </c>
      <c r="C958" s="210"/>
      <c r="D958" s="208"/>
      <c r="E958" s="210"/>
      <c r="F958" s="52" t="e">
        <f t="shared" si="291"/>
        <v>#DIV/0!</v>
      </c>
      <c r="G958" s="52" t="e">
        <f t="shared" si="292"/>
        <v>#DIV/0!</v>
      </c>
      <c r="H958" s="196">
        <f t="shared" si="293"/>
        <v>0</v>
      </c>
    </row>
    <row r="959" spans="1:8" hidden="1">
      <c r="A959" s="208">
        <v>2150102</v>
      </c>
      <c r="B959" s="233" t="s">
        <v>46</v>
      </c>
      <c r="C959" s="210"/>
      <c r="D959" s="208"/>
      <c r="E959" s="210"/>
      <c r="F959" s="52" t="e">
        <f t="shared" si="291"/>
        <v>#DIV/0!</v>
      </c>
      <c r="G959" s="52" t="e">
        <f t="shared" si="292"/>
        <v>#DIV/0!</v>
      </c>
      <c r="H959" s="196">
        <f t="shared" si="293"/>
        <v>0</v>
      </c>
    </row>
    <row r="960" spans="1:8" hidden="1">
      <c r="A960" s="208">
        <v>2150103</v>
      </c>
      <c r="B960" s="233" t="s">
        <v>47</v>
      </c>
      <c r="C960" s="210"/>
      <c r="D960" s="208"/>
      <c r="E960" s="210"/>
      <c r="F960" s="52" t="e">
        <f t="shared" si="291"/>
        <v>#DIV/0!</v>
      </c>
      <c r="G960" s="52" t="e">
        <f t="shared" si="292"/>
        <v>#DIV/0!</v>
      </c>
      <c r="H960" s="196">
        <f t="shared" si="293"/>
        <v>0</v>
      </c>
    </row>
    <row r="961" spans="1:8" hidden="1">
      <c r="A961" s="208">
        <v>2150104</v>
      </c>
      <c r="B961" s="233" t="s">
        <v>765</v>
      </c>
      <c r="C961" s="210"/>
      <c r="D961" s="208"/>
      <c r="E961" s="210"/>
      <c r="F961" s="52" t="e">
        <f t="shared" si="291"/>
        <v>#DIV/0!</v>
      </c>
      <c r="G961" s="52" t="e">
        <f t="shared" si="292"/>
        <v>#DIV/0!</v>
      </c>
      <c r="H961" s="196">
        <f t="shared" si="293"/>
        <v>0</v>
      </c>
    </row>
    <row r="962" spans="1:8" hidden="1">
      <c r="A962" s="208">
        <v>2150105</v>
      </c>
      <c r="B962" s="233" t="s">
        <v>766</v>
      </c>
      <c r="C962" s="210"/>
      <c r="D962" s="208"/>
      <c r="E962" s="210"/>
      <c r="F962" s="52" t="e">
        <f t="shared" si="291"/>
        <v>#DIV/0!</v>
      </c>
      <c r="G962" s="52" t="e">
        <f t="shared" si="292"/>
        <v>#DIV/0!</v>
      </c>
      <c r="H962" s="196">
        <f t="shared" si="293"/>
        <v>0</v>
      </c>
    </row>
    <row r="963" spans="1:8" hidden="1">
      <c r="A963" s="208">
        <v>2150106</v>
      </c>
      <c r="B963" s="233" t="s">
        <v>767</v>
      </c>
      <c r="C963" s="210"/>
      <c r="D963" s="208"/>
      <c r="E963" s="210"/>
      <c r="F963" s="52" t="e">
        <f t="shared" si="291"/>
        <v>#DIV/0!</v>
      </c>
      <c r="G963" s="52" t="e">
        <f t="shared" si="292"/>
        <v>#DIV/0!</v>
      </c>
      <c r="H963" s="196">
        <f t="shared" si="293"/>
        <v>0</v>
      </c>
    </row>
    <row r="964" spans="1:8" hidden="1">
      <c r="A964" s="208">
        <v>2150107</v>
      </c>
      <c r="B964" s="233" t="s">
        <v>768</v>
      </c>
      <c r="C964" s="210"/>
      <c r="D964" s="208"/>
      <c r="E964" s="210"/>
      <c r="F964" s="52" t="e">
        <f t="shared" si="291"/>
        <v>#DIV/0!</v>
      </c>
      <c r="G964" s="52" t="e">
        <f t="shared" si="292"/>
        <v>#DIV/0!</v>
      </c>
      <c r="H964" s="196">
        <f t="shared" si="293"/>
        <v>0</v>
      </c>
    </row>
    <row r="965" spans="1:8" hidden="1">
      <c r="A965" s="208">
        <v>2150108</v>
      </c>
      <c r="B965" s="233" t="s">
        <v>769</v>
      </c>
      <c r="C965" s="210"/>
      <c r="D965" s="208"/>
      <c r="E965" s="210"/>
      <c r="F965" s="52" t="e">
        <f t="shared" si="291"/>
        <v>#DIV/0!</v>
      </c>
      <c r="G965" s="52" t="e">
        <f t="shared" si="292"/>
        <v>#DIV/0!</v>
      </c>
      <c r="H965" s="196">
        <f t="shared" si="293"/>
        <v>0</v>
      </c>
    </row>
    <row r="966" spans="1:8" hidden="1">
      <c r="A966" s="208">
        <v>2150199</v>
      </c>
      <c r="B966" s="233" t="s">
        <v>770</v>
      </c>
      <c r="C966" s="210"/>
      <c r="D966" s="208"/>
      <c r="E966" s="210"/>
      <c r="F966" s="52" t="e">
        <f t="shared" ref="F966:F1029" si="308">E966/C966</f>
        <v>#DIV/0!</v>
      </c>
      <c r="G966" s="52" t="e">
        <f t="shared" ref="G966:G1029" si="309">E966/D966</f>
        <v>#DIV/0!</v>
      </c>
      <c r="H966" s="196">
        <f t="shared" si="293"/>
        <v>0</v>
      </c>
    </row>
    <row r="967" spans="1:8" hidden="1">
      <c r="A967" s="205">
        <v>21502</v>
      </c>
      <c r="B967" s="231" t="s">
        <v>771</v>
      </c>
      <c r="C967" s="207">
        <f>SUM(C968:C982)</f>
        <v>0</v>
      </c>
      <c r="D967" s="205">
        <f t="shared" ref="D967" si="310">SUM(D968:D982)</f>
        <v>0</v>
      </c>
      <c r="E967" s="207">
        <f t="shared" ref="E967" si="311">SUM(E968:E982)</f>
        <v>0</v>
      </c>
      <c r="F967" s="52" t="e">
        <f t="shared" si="308"/>
        <v>#DIV/0!</v>
      </c>
      <c r="G967" s="52" t="e">
        <f t="shared" si="309"/>
        <v>#DIV/0!</v>
      </c>
      <c r="H967" s="196">
        <f t="shared" si="293"/>
        <v>0</v>
      </c>
    </row>
    <row r="968" spans="1:8" hidden="1">
      <c r="A968" s="223">
        <v>2150201</v>
      </c>
      <c r="B968" s="233" t="s">
        <v>45</v>
      </c>
      <c r="C968" s="210"/>
      <c r="D968" s="223"/>
      <c r="E968" s="210"/>
      <c r="F968" s="52" t="e">
        <f t="shared" si="308"/>
        <v>#DIV/0!</v>
      </c>
      <c r="G968" s="52" t="e">
        <f t="shared" si="309"/>
        <v>#DIV/0!</v>
      </c>
      <c r="H968" s="196">
        <f t="shared" si="293"/>
        <v>0</v>
      </c>
    </row>
    <row r="969" spans="1:8" hidden="1">
      <c r="A969" s="223">
        <v>2150202</v>
      </c>
      <c r="B969" s="233" t="s">
        <v>46</v>
      </c>
      <c r="C969" s="210"/>
      <c r="D969" s="223"/>
      <c r="E969" s="210"/>
      <c r="F969" s="52" t="e">
        <f t="shared" si="308"/>
        <v>#DIV/0!</v>
      </c>
      <c r="G969" s="52" t="e">
        <f t="shared" si="309"/>
        <v>#DIV/0!</v>
      </c>
      <c r="H969" s="196">
        <f t="shared" si="293"/>
        <v>0</v>
      </c>
    </row>
    <row r="970" spans="1:8" hidden="1">
      <c r="A970" s="223">
        <v>2150203</v>
      </c>
      <c r="B970" s="233" t="s">
        <v>47</v>
      </c>
      <c r="C970" s="210"/>
      <c r="D970" s="223"/>
      <c r="E970" s="210"/>
      <c r="F970" s="52" t="e">
        <f t="shared" si="308"/>
        <v>#DIV/0!</v>
      </c>
      <c r="G970" s="52" t="e">
        <f t="shared" si="309"/>
        <v>#DIV/0!</v>
      </c>
      <c r="H970" s="196">
        <f t="shared" si="293"/>
        <v>0</v>
      </c>
    </row>
    <row r="971" spans="1:8" hidden="1">
      <c r="A971" s="223">
        <v>2150204</v>
      </c>
      <c r="B971" s="233" t="s">
        <v>772</v>
      </c>
      <c r="C971" s="210"/>
      <c r="D971" s="223"/>
      <c r="E971" s="210"/>
      <c r="F971" s="52" t="e">
        <f t="shared" si="308"/>
        <v>#DIV/0!</v>
      </c>
      <c r="G971" s="52" t="e">
        <f t="shared" si="309"/>
        <v>#DIV/0!</v>
      </c>
      <c r="H971" s="196">
        <f t="shared" si="293"/>
        <v>0</v>
      </c>
    </row>
    <row r="972" spans="1:8" hidden="1">
      <c r="A972" s="223">
        <v>2150205</v>
      </c>
      <c r="B972" s="233" t="s">
        <v>773</v>
      </c>
      <c r="C972" s="210"/>
      <c r="D972" s="223"/>
      <c r="E972" s="210"/>
      <c r="F972" s="52" t="e">
        <f t="shared" si="308"/>
        <v>#DIV/0!</v>
      </c>
      <c r="G972" s="52" t="e">
        <f t="shared" si="309"/>
        <v>#DIV/0!</v>
      </c>
      <c r="H972" s="196">
        <f t="shared" si="293"/>
        <v>0</v>
      </c>
    </row>
    <row r="973" spans="1:8" hidden="1">
      <c r="A973" s="223">
        <v>2150206</v>
      </c>
      <c r="B973" s="233" t="s">
        <v>774</v>
      </c>
      <c r="C973" s="210"/>
      <c r="D973" s="223"/>
      <c r="E973" s="210"/>
      <c r="F973" s="52" t="e">
        <f t="shared" si="308"/>
        <v>#DIV/0!</v>
      </c>
      <c r="G973" s="52" t="e">
        <f t="shared" si="309"/>
        <v>#DIV/0!</v>
      </c>
      <c r="H973" s="196">
        <f t="shared" si="293"/>
        <v>0</v>
      </c>
    </row>
    <row r="974" spans="1:8" hidden="1">
      <c r="A974" s="223">
        <v>2150207</v>
      </c>
      <c r="B974" s="233" t="s">
        <v>775</v>
      </c>
      <c r="C974" s="210"/>
      <c r="D974" s="223"/>
      <c r="E974" s="210"/>
      <c r="F974" s="52" t="e">
        <f t="shared" si="308"/>
        <v>#DIV/0!</v>
      </c>
      <c r="G974" s="52" t="e">
        <f t="shared" si="309"/>
        <v>#DIV/0!</v>
      </c>
      <c r="H974" s="196">
        <f t="shared" si="293"/>
        <v>0</v>
      </c>
    </row>
    <row r="975" spans="1:8" hidden="1">
      <c r="A975" s="223">
        <v>2150208</v>
      </c>
      <c r="B975" s="233" t="s">
        <v>776</v>
      </c>
      <c r="C975" s="210"/>
      <c r="D975" s="223"/>
      <c r="E975" s="210"/>
      <c r="F975" s="52" t="e">
        <f t="shared" si="308"/>
        <v>#DIV/0!</v>
      </c>
      <c r="G975" s="52" t="e">
        <f t="shared" si="309"/>
        <v>#DIV/0!</v>
      </c>
      <c r="H975" s="196">
        <f t="shared" si="293"/>
        <v>0</v>
      </c>
    </row>
    <row r="976" spans="1:8" hidden="1">
      <c r="A976" s="223">
        <v>2150209</v>
      </c>
      <c r="B976" s="233" t="s">
        <v>777</v>
      </c>
      <c r="C976" s="210"/>
      <c r="D976" s="223"/>
      <c r="E976" s="210"/>
      <c r="F976" s="52" t="e">
        <f t="shared" si="308"/>
        <v>#DIV/0!</v>
      </c>
      <c r="G976" s="52" t="e">
        <f t="shared" si="309"/>
        <v>#DIV/0!</v>
      </c>
      <c r="H976" s="196">
        <f t="shared" ref="H976:H1039" si="312">C976+D976+E976</f>
        <v>0</v>
      </c>
    </row>
    <row r="977" spans="1:8" hidden="1">
      <c r="A977" s="223">
        <v>2150210</v>
      </c>
      <c r="B977" s="233" t="s">
        <v>778</v>
      </c>
      <c r="C977" s="210"/>
      <c r="D977" s="223"/>
      <c r="E977" s="210"/>
      <c r="F977" s="52" t="e">
        <f t="shared" si="308"/>
        <v>#DIV/0!</v>
      </c>
      <c r="G977" s="52" t="e">
        <f t="shared" si="309"/>
        <v>#DIV/0!</v>
      </c>
      <c r="H977" s="196">
        <f t="shared" si="312"/>
        <v>0</v>
      </c>
    </row>
    <row r="978" spans="1:8" hidden="1">
      <c r="A978" s="223">
        <v>2150212</v>
      </c>
      <c r="B978" s="233" t="s">
        <v>779</v>
      </c>
      <c r="C978" s="210"/>
      <c r="D978" s="223"/>
      <c r="E978" s="210"/>
      <c r="F978" s="52" t="e">
        <f t="shared" si="308"/>
        <v>#DIV/0!</v>
      </c>
      <c r="G978" s="52" t="e">
        <f t="shared" si="309"/>
        <v>#DIV/0!</v>
      </c>
      <c r="H978" s="196">
        <f t="shared" si="312"/>
        <v>0</v>
      </c>
    </row>
    <row r="979" spans="1:8" hidden="1">
      <c r="A979" s="223">
        <v>2150213</v>
      </c>
      <c r="B979" s="233" t="s">
        <v>780</v>
      </c>
      <c r="C979" s="210"/>
      <c r="D979" s="223"/>
      <c r="E979" s="210"/>
      <c r="F979" s="52" t="e">
        <f t="shared" si="308"/>
        <v>#DIV/0!</v>
      </c>
      <c r="G979" s="52" t="e">
        <f t="shared" si="309"/>
        <v>#DIV/0!</v>
      </c>
      <c r="H979" s="196">
        <f t="shared" si="312"/>
        <v>0</v>
      </c>
    </row>
    <row r="980" spans="1:8" hidden="1">
      <c r="A980" s="223">
        <v>2150214</v>
      </c>
      <c r="B980" s="233" t="s">
        <v>781</v>
      </c>
      <c r="C980" s="210"/>
      <c r="D980" s="223"/>
      <c r="E980" s="210"/>
      <c r="F980" s="52" t="e">
        <f t="shared" si="308"/>
        <v>#DIV/0!</v>
      </c>
      <c r="G980" s="52" t="e">
        <f t="shared" si="309"/>
        <v>#DIV/0!</v>
      </c>
      <c r="H980" s="196">
        <f t="shared" si="312"/>
        <v>0</v>
      </c>
    </row>
    <row r="981" spans="1:8" hidden="1">
      <c r="A981" s="223">
        <v>2150215</v>
      </c>
      <c r="B981" s="233" t="s">
        <v>782</v>
      </c>
      <c r="C981" s="210"/>
      <c r="D981" s="223"/>
      <c r="E981" s="210"/>
      <c r="F981" s="52" t="e">
        <f t="shared" si="308"/>
        <v>#DIV/0!</v>
      </c>
      <c r="G981" s="52" t="e">
        <f t="shared" si="309"/>
        <v>#DIV/0!</v>
      </c>
      <c r="H981" s="196">
        <f t="shared" si="312"/>
        <v>0</v>
      </c>
    </row>
    <row r="982" spans="1:8" hidden="1">
      <c r="A982" s="223">
        <v>2150299</v>
      </c>
      <c r="B982" s="233" t="s">
        <v>783</v>
      </c>
      <c r="C982" s="210"/>
      <c r="D982" s="223"/>
      <c r="E982" s="210"/>
      <c r="F982" s="52" t="e">
        <f t="shared" si="308"/>
        <v>#DIV/0!</v>
      </c>
      <c r="G982" s="52" t="e">
        <f t="shared" si="309"/>
        <v>#DIV/0!</v>
      </c>
      <c r="H982" s="196">
        <f t="shared" si="312"/>
        <v>0</v>
      </c>
    </row>
    <row r="983" spans="1:8" hidden="1">
      <c r="A983" s="205">
        <v>21503</v>
      </c>
      <c r="B983" s="231" t="s">
        <v>784</v>
      </c>
      <c r="C983" s="207">
        <f>SUM(C984:C987)</f>
        <v>0</v>
      </c>
      <c r="D983" s="205">
        <f t="shared" ref="D983" si="313">SUM(D984:D987)</f>
        <v>0</v>
      </c>
      <c r="E983" s="207">
        <f t="shared" ref="E983" si="314">SUM(E984:E987)</f>
        <v>0</v>
      </c>
      <c r="F983" s="52" t="e">
        <f t="shared" si="308"/>
        <v>#DIV/0!</v>
      </c>
      <c r="G983" s="52" t="e">
        <f t="shared" si="309"/>
        <v>#DIV/0!</v>
      </c>
      <c r="H983" s="196">
        <f t="shared" si="312"/>
        <v>0</v>
      </c>
    </row>
    <row r="984" spans="1:8" hidden="1">
      <c r="A984" s="208">
        <v>2150301</v>
      </c>
      <c r="B984" s="233" t="s">
        <v>45</v>
      </c>
      <c r="C984" s="210"/>
      <c r="D984" s="208"/>
      <c r="E984" s="210"/>
      <c r="F984" s="52" t="e">
        <f t="shared" si="308"/>
        <v>#DIV/0!</v>
      </c>
      <c r="G984" s="52" t="e">
        <f t="shared" si="309"/>
        <v>#DIV/0!</v>
      </c>
      <c r="H984" s="196">
        <f t="shared" si="312"/>
        <v>0</v>
      </c>
    </row>
    <row r="985" spans="1:8" hidden="1">
      <c r="A985" s="208">
        <v>2150302</v>
      </c>
      <c r="B985" s="233" t="s">
        <v>46</v>
      </c>
      <c r="C985" s="210"/>
      <c r="D985" s="208"/>
      <c r="E985" s="210"/>
      <c r="F985" s="52" t="e">
        <f t="shared" si="308"/>
        <v>#DIV/0!</v>
      </c>
      <c r="G985" s="52" t="e">
        <f t="shared" si="309"/>
        <v>#DIV/0!</v>
      </c>
      <c r="H985" s="196">
        <f t="shared" si="312"/>
        <v>0</v>
      </c>
    </row>
    <row r="986" spans="1:8" hidden="1">
      <c r="A986" s="208">
        <v>2150303</v>
      </c>
      <c r="B986" s="233" t="s">
        <v>47</v>
      </c>
      <c r="C986" s="210"/>
      <c r="D986" s="208"/>
      <c r="E986" s="210"/>
      <c r="F986" s="52" t="e">
        <f t="shared" si="308"/>
        <v>#DIV/0!</v>
      </c>
      <c r="G986" s="52" t="e">
        <f t="shared" si="309"/>
        <v>#DIV/0!</v>
      </c>
      <c r="H986" s="196">
        <f t="shared" si="312"/>
        <v>0</v>
      </c>
    </row>
    <row r="987" spans="1:8" hidden="1">
      <c r="A987" s="208">
        <v>2150399</v>
      </c>
      <c r="B987" s="233" t="s">
        <v>785</v>
      </c>
      <c r="C987" s="210"/>
      <c r="D987" s="208"/>
      <c r="E987" s="210"/>
      <c r="F987" s="52" t="e">
        <f t="shared" si="308"/>
        <v>#DIV/0!</v>
      </c>
      <c r="G987" s="52" t="e">
        <f t="shared" si="309"/>
        <v>#DIV/0!</v>
      </c>
      <c r="H987" s="196">
        <f t="shared" si="312"/>
        <v>0</v>
      </c>
    </row>
    <row r="988" spans="1:8">
      <c r="A988" s="205">
        <v>21505</v>
      </c>
      <c r="B988" s="231" t="s">
        <v>786</v>
      </c>
      <c r="C988" s="207">
        <f>SUM(C989:C998)</f>
        <v>769</v>
      </c>
      <c r="D988" s="205">
        <f t="shared" ref="D988" si="315">SUM(D989:D998)</f>
        <v>2047</v>
      </c>
      <c r="E988" s="207">
        <f t="shared" ref="E988" si="316">SUM(E989:E998)</f>
        <v>496</v>
      </c>
      <c r="F988" s="52">
        <f t="shared" si="308"/>
        <v>0.64499349804941497</v>
      </c>
      <c r="G988" s="52">
        <f t="shared" si="309"/>
        <v>0.24230581338544199</v>
      </c>
      <c r="H988" s="196">
        <f t="shared" si="312"/>
        <v>3312</v>
      </c>
    </row>
    <row r="989" spans="1:8">
      <c r="A989" s="208">
        <v>2150501</v>
      </c>
      <c r="B989" s="233" t="s">
        <v>45</v>
      </c>
      <c r="C989" s="210">
        <v>264</v>
      </c>
      <c r="D989" s="210">
        <v>60</v>
      </c>
      <c r="E989" s="210">
        <v>121</v>
      </c>
      <c r="F989" s="52">
        <f t="shared" si="308"/>
        <v>0.45833333333333298</v>
      </c>
      <c r="G989" s="52">
        <f t="shared" si="309"/>
        <v>2.0166666666666702</v>
      </c>
      <c r="H989" s="196">
        <f t="shared" si="312"/>
        <v>445</v>
      </c>
    </row>
    <row r="990" spans="1:8">
      <c r="A990" s="208">
        <v>2150502</v>
      </c>
      <c r="B990" s="233" t="s">
        <v>46</v>
      </c>
      <c r="C990" s="210"/>
      <c r="D990" s="210">
        <v>1569</v>
      </c>
      <c r="E990" s="210">
        <v>40</v>
      </c>
      <c r="F990" s="52"/>
      <c r="G990" s="52">
        <f t="shared" si="309"/>
        <v>2.54939451880178E-2</v>
      </c>
      <c r="H990" s="196">
        <f t="shared" si="312"/>
        <v>1609</v>
      </c>
    </row>
    <row r="991" spans="1:8">
      <c r="A991" s="208">
        <v>2150503</v>
      </c>
      <c r="B991" s="233" t="s">
        <v>47</v>
      </c>
      <c r="C991" s="210">
        <v>105</v>
      </c>
      <c r="D991" s="210">
        <v>318</v>
      </c>
      <c r="E991" s="210">
        <v>335</v>
      </c>
      <c r="F991" s="52">
        <f t="shared" si="308"/>
        <v>3.1904761904761898</v>
      </c>
      <c r="G991" s="52">
        <f t="shared" si="309"/>
        <v>1.0534591194968601</v>
      </c>
      <c r="H991" s="196">
        <f t="shared" si="312"/>
        <v>758</v>
      </c>
    </row>
    <row r="992" spans="1:8" hidden="1">
      <c r="A992" s="208">
        <v>2150505</v>
      </c>
      <c r="B992" s="233" t="s">
        <v>787</v>
      </c>
      <c r="C992" s="210"/>
      <c r="D992" s="210"/>
      <c r="E992" s="210"/>
      <c r="F992" s="52" t="e">
        <f t="shared" si="308"/>
        <v>#DIV/0!</v>
      </c>
      <c r="G992" s="52" t="e">
        <f t="shared" si="309"/>
        <v>#DIV/0!</v>
      </c>
      <c r="H992" s="196">
        <f t="shared" si="312"/>
        <v>0</v>
      </c>
    </row>
    <row r="993" spans="1:8" hidden="1">
      <c r="A993" s="208">
        <v>2150507</v>
      </c>
      <c r="B993" s="233" t="s">
        <v>788</v>
      </c>
      <c r="C993" s="210"/>
      <c r="D993" s="210"/>
      <c r="E993" s="210"/>
      <c r="F993" s="52" t="e">
        <f t="shared" si="308"/>
        <v>#DIV/0!</v>
      </c>
      <c r="G993" s="52" t="e">
        <f t="shared" si="309"/>
        <v>#DIV/0!</v>
      </c>
      <c r="H993" s="196">
        <f t="shared" si="312"/>
        <v>0</v>
      </c>
    </row>
    <row r="994" spans="1:8" hidden="1">
      <c r="A994" s="208">
        <v>2150508</v>
      </c>
      <c r="B994" s="233" t="s">
        <v>789</v>
      </c>
      <c r="C994" s="210"/>
      <c r="D994" s="210"/>
      <c r="E994" s="210"/>
      <c r="F994" s="52" t="e">
        <f t="shared" si="308"/>
        <v>#DIV/0!</v>
      </c>
      <c r="G994" s="52" t="e">
        <f t="shared" si="309"/>
        <v>#DIV/0!</v>
      </c>
      <c r="H994" s="196">
        <f t="shared" si="312"/>
        <v>0</v>
      </c>
    </row>
    <row r="995" spans="1:8" hidden="1">
      <c r="A995" s="208">
        <v>2150516</v>
      </c>
      <c r="B995" s="233" t="s">
        <v>790</v>
      </c>
      <c r="C995" s="210"/>
      <c r="D995" s="210"/>
      <c r="E995" s="210"/>
      <c r="F995" s="52" t="e">
        <f t="shared" si="308"/>
        <v>#DIV/0!</v>
      </c>
      <c r="G995" s="52" t="e">
        <f t="shared" si="309"/>
        <v>#DIV/0!</v>
      </c>
      <c r="H995" s="196">
        <f t="shared" si="312"/>
        <v>0</v>
      </c>
    </row>
    <row r="996" spans="1:8" hidden="1">
      <c r="A996" s="208">
        <v>2150517</v>
      </c>
      <c r="B996" s="233" t="s">
        <v>791</v>
      </c>
      <c r="C996" s="210"/>
      <c r="D996" s="210"/>
      <c r="E996" s="210"/>
      <c r="F996" s="52" t="e">
        <f t="shared" si="308"/>
        <v>#DIV/0!</v>
      </c>
      <c r="G996" s="52" t="e">
        <f t="shared" si="309"/>
        <v>#DIV/0!</v>
      </c>
      <c r="H996" s="196">
        <f t="shared" si="312"/>
        <v>0</v>
      </c>
    </row>
    <row r="997" spans="1:8" hidden="1">
      <c r="A997" s="208">
        <v>2150550</v>
      </c>
      <c r="B997" s="233" t="s">
        <v>54</v>
      </c>
      <c r="C997" s="210"/>
      <c r="D997" s="210"/>
      <c r="E997" s="210"/>
      <c r="F997" s="52" t="e">
        <f t="shared" si="308"/>
        <v>#DIV/0!</v>
      </c>
      <c r="G997" s="52" t="e">
        <f t="shared" si="309"/>
        <v>#DIV/0!</v>
      </c>
      <c r="H997" s="196">
        <f t="shared" si="312"/>
        <v>0</v>
      </c>
    </row>
    <row r="998" spans="1:8">
      <c r="A998" s="208">
        <v>2150599</v>
      </c>
      <c r="B998" s="233" t="s">
        <v>792</v>
      </c>
      <c r="C998" s="210">
        <v>400</v>
      </c>
      <c r="D998" s="210">
        <v>100</v>
      </c>
      <c r="E998" s="210"/>
      <c r="F998" s="52">
        <f t="shared" si="308"/>
        <v>0</v>
      </c>
      <c r="G998" s="52">
        <f t="shared" si="309"/>
        <v>0</v>
      </c>
      <c r="H998" s="196">
        <f t="shared" si="312"/>
        <v>500</v>
      </c>
    </row>
    <row r="999" spans="1:8" hidden="1">
      <c r="A999" s="205">
        <v>21507</v>
      </c>
      <c r="B999" s="231" t="s">
        <v>793</v>
      </c>
      <c r="C999" s="207">
        <f>SUM(C1000:C1005)</f>
        <v>0</v>
      </c>
      <c r="D999" s="205">
        <f t="shared" ref="D999" si="317">SUM(D1000:D1005)</f>
        <v>0</v>
      </c>
      <c r="E999" s="207">
        <f t="shared" ref="E999" si="318">SUM(E1000:E1005)</f>
        <v>0</v>
      </c>
      <c r="F999" s="52" t="e">
        <f t="shared" si="308"/>
        <v>#DIV/0!</v>
      </c>
      <c r="G999" s="52" t="e">
        <f t="shared" si="309"/>
        <v>#DIV/0!</v>
      </c>
      <c r="H999" s="196">
        <f t="shared" si="312"/>
        <v>0</v>
      </c>
    </row>
    <row r="1000" spans="1:8" hidden="1">
      <c r="A1000" s="208">
        <v>2150701</v>
      </c>
      <c r="B1000" s="233" t="s">
        <v>45</v>
      </c>
      <c r="C1000" s="210"/>
      <c r="D1000" s="208"/>
      <c r="E1000" s="210"/>
      <c r="F1000" s="52" t="e">
        <f t="shared" si="308"/>
        <v>#DIV/0!</v>
      </c>
      <c r="G1000" s="52" t="e">
        <f t="shared" si="309"/>
        <v>#DIV/0!</v>
      </c>
      <c r="H1000" s="196">
        <f t="shared" si="312"/>
        <v>0</v>
      </c>
    </row>
    <row r="1001" spans="1:8" hidden="1">
      <c r="A1001" s="208">
        <v>2150702</v>
      </c>
      <c r="B1001" s="233" t="s">
        <v>46</v>
      </c>
      <c r="C1001" s="210"/>
      <c r="D1001" s="208"/>
      <c r="E1001" s="210"/>
      <c r="F1001" s="52" t="e">
        <f t="shared" si="308"/>
        <v>#DIV/0!</v>
      </c>
      <c r="G1001" s="52" t="e">
        <f t="shared" si="309"/>
        <v>#DIV/0!</v>
      </c>
      <c r="H1001" s="196">
        <f t="shared" si="312"/>
        <v>0</v>
      </c>
    </row>
    <row r="1002" spans="1:8" hidden="1">
      <c r="A1002" s="208">
        <v>2150703</v>
      </c>
      <c r="B1002" s="233" t="s">
        <v>47</v>
      </c>
      <c r="C1002" s="210"/>
      <c r="D1002" s="208"/>
      <c r="E1002" s="210"/>
      <c r="F1002" s="52" t="e">
        <f t="shared" si="308"/>
        <v>#DIV/0!</v>
      </c>
      <c r="G1002" s="52" t="e">
        <f t="shared" si="309"/>
        <v>#DIV/0!</v>
      </c>
      <c r="H1002" s="196">
        <f t="shared" si="312"/>
        <v>0</v>
      </c>
    </row>
    <row r="1003" spans="1:8" hidden="1">
      <c r="A1003" s="208">
        <v>2150704</v>
      </c>
      <c r="B1003" s="233" t="s">
        <v>794</v>
      </c>
      <c r="C1003" s="210"/>
      <c r="D1003" s="208"/>
      <c r="E1003" s="210"/>
      <c r="F1003" s="52" t="e">
        <f t="shared" si="308"/>
        <v>#DIV/0!</v>
      </c>
      <c r="G1003" s="52" t="e">
        <f t="shared" si="309"/>
        <v>#DIV/0!</v>
      </c>
      <c r="H1003" s="196">
        <f t="shared" si="312"/>
        <v>0</v>
      </c>
    </row>
    <row r="1004" spans="1:8" hidden="1">
      <c r="A1004" s="208">
        <v>2150705</v>
      </c>
      <c r="B1004" s="233" t="s">
        <v>795</v>
      </c>
      <c r="C1004" s="210"/>
      <c r="D1004" s="208"/>
      <c r="E1004" s="210"/>
      <c r="F1004" s="52" t="e">
        <f t="shared" si="308"/>
        <v>#DIV/0!</v>
      </c>
      <c r="G1004" s="52" t="e">
        <f t="shared" si="309"/>
        <v>#DIV/0!</v>
      </c>
      <c r="H1004" s="196">
        <f t="shared" si="312"/>
        <v>0</v>
      </c>
    </row>
    <row r="1005" spans="1:8" hidden="1">
      <c r="A1005" s="208">
        <v>2150799</v>
      </c>
      <c r="B1005" s="233" t="s">
        <v>796</v>
      </c>
      <c r="C1005" s="210"/>
      <c r="D1005" s="208"/>
      <c r="E1005" s="210"/>
      <c r="F1005" s="52" t="e">
        <f t="shared" si="308"/>
        <v>#DIV/0!</v>
      </c>
      <c r="G1005" s="52" t="e">
        <f t="shared" si="309"/>
        <v>#DIV/0!</v>
      </c>
      <c r="H1005" s="196">
        <f t="shared" si="312"/>
        <v>0</v>
      </c>
    </row>
    <row r="1006" spans="1:8">
      <c r="A1006" s="205">
        <v>21508</v>
      </c>
      <c r="B1006" s="231" t="s">
        <v>797</v>
      </c>
      <c r="C1006" s="207">
        <f>SUM(C1007:C1013)</f>
        <v>3397</v>
      </c>
      <c r="D1006" s="205">
        <f t="shared" ref="D1006" si="319">SUM(D1007:D1013)</f>
        <v>4940</v>
      </c>
      <c r="E1006" s="207">
        <f t="shared" ref="E1006" si="320">SUM(E1007:E1013)</f>
        <v>5958</v>
      </c>
      <c r="F1006" s="52">
        <f t="shared" si="308"/>
        <v>1.75390050044157</v>
      </c>
      <c r="G1006" s="52">
        <f t="shared" si="309"/>
        <v>1.20607287449393</v>
      </c>
      <c r="H1006" s="196">
        <f t="shared" si="312"/>
        <v>14295</v>
      </c>
    </row>
    <row r="1007" spans="1:8" hidden="1">
      <c r="A1007" s="208">
        <v>2150801</v>
      </c>
      <c r="B1007" s="233" t="s">
        <v>45</v>
      </c>
      <c r="C1007" s="210"/>
      <c r="D1007" s="210"/>
      <c r="E1007" s="210"/>
      <c r="F1007" s="52" t="e">
        <f t="shared" si="308"/>
        <v>#DIV/0!</v>
      </c>
      <c r="G1007" s="52" t="e">
        <f t="shared" si="309"/>
        <v>#DIV/0!</v>
      </c>
      <c r="H1007" s="196">
        <f t="shared" si="312"/>
        <v>0</v>
      </c>
    </row>
    <row r="1008" spans="1:8" hidden="1">
      <c r="A1008" s="208">
        <v>2150802</v>
      </c>
      <c r="B1008" s="233" t="s">
        <v>46</v>
      </c>
      <c r="C1008" s="210"/>
      <c r="D1008" s="210"/>
      <c r="E1008" s="210"/>
      <c r="F1008" s="52" t="e">
        <f t="shared" si="308"/>
        <v>#DIV/0!</v>
      </c>
      <c r="G1008" s="52" t="e">
        <f t="shared" si="309"/>
        <v>#DIV/0!</v>
      </c>
      <c r="H1008" s="196">
        <f t="shared" si="312"/>
        <v>0</v>
      </c>
    </row>
    <row r="1009" spans="1:8" hidden="1">
      <c r="A1009" s="208">
        <v>2150803</v>
      </c>
      <c r="B1009" s="233" t="s">
        <v>47</v>
      </c>
      <c r="C1009" s="210"/>
      <c r="D1009" s="210"/>
      <c r="E1009" s="210"/>
      <c r="F1009" s="52" t="e">
        <f t="shared" si="308"/>
        <v>#DIV/0!</v>
      </c>
      <c r="G1009" s="52" t="e">
        <f t="shared" si="309"/>
        <v>#DIV/0!</v>
      </c>
      <c r="H1009" s="196">
        <f t="shared" si="312"/>
        <v>0</v>
      </c>
    </row>
    <row r="1010" spans="1:8" hidden="1">
      <c r="A1010" s="208">
        <v>2150804</v>
      </c>
      <c r="B1010" s="233" t="s">
        <v>798</v>
      </c>
      <c r="C1010" s="210"/>
      <c r="D1010" s="210"/>
      <c r="E1010" s="210"/>
      <c r="F1010" s="52" t="e">
        <f t="shared" si="308"/>
        <v>#DIV/0!</v>
      </c>
      <c r="G1010" s="52" t="e">
        <f t="shared" si="309"/>
        <v>#DIV/0!</v>
      </c>
      <c r="H1010" s="196">
        <f t="shared" si="312"/>
        <v>0</v>
      </c>
    </row>
    <row r="1011" spans="1:8">
      <c r="A1011" s="208">
        <v>2150805</v>
      </c>
      <c r="B1011" s="233" t="s">
        <v>799</v>
      </c>
      <c r="C1011" s="210">
        <v>2000</v>
      </c>
      <c r="D1011" s="210">
        <v>2500</v>
      </c>
      <c r="E1011" s="210"/>
      <c r="F1011" s="52">
        <f t="shared" si="308"/>
        <v>0</v>
      </c>
      <c r="G1011" s="52">
        <f t="shared" si="309"/>
        <v>0</v>
      </c>
      <c r="H1011" s="196">
        <f t="shared" si="312"/>
        <v>4500</v>
      </c>
    </row>
    <row r="1012" spans="1:8" hidden="1">
      <c r="A1012" s="208">
        <v>2150806</v>
      </c>
      <c r="B1012" s="233" t="s">
        <v>800</v>
      </c>
      <c r="C1012" s="210"/>
      <c r="D1012" s="210"/>
      <c r="E1012" s="210"/>
      <c r="F1012" s="52" t="e">
        <f t="shared" si="308"/>
        <v>#DIV/0!</v>
      </c>
      <c r="G1012" s="52" t="e">
        <f t="shared" si="309"/>
        <v>#DIV/0!</v>
      </c>
      <c r="H1012" s="196">
        <f t="shared" si="312"/>
        <v>0</v>
      </c>
    </row>
    <row r="1013" spans="1:8">
      <c r="A1013" s="208">
        <v>2150899</v>
      </c>
      <c r="B1013" s="233" t="s">
        <v>801</v>
      </c>
      <c r="C1013" s="210">
        <v>1397</v>
      </c>
      <c r="D1013" s="210">
        <v>2440</v>
      </c>
      <c r="E1013" s="210">
        <f>5858+100</f>
        <v>5958</v>
      </c>
      <c r="F1013" s="52">
        <f t="shared" si="308"/>
        <v>4.2648532569792401</v>
      </c>
      <c r="G1013" s="52">
        <f t="shared" si="309"/>
        <v>2.44180327868852</v>
      </c>
      <c r="H1013" s="196">
        <f t="shared" si="312"/>
        <v>9795</v>
      </c>
    </row>
    <row r="1014" spans="1:8" hidden="1">
      <c r="A1014" s="205">
        <v>21599</v>
      </c>
      <c r="B1014" s="231" t="s">
        <v>802</v>
      </c>
      <c r="C1014" s="207">
        <f>SUM(C1015:C1019)</f>
        <v>0</v>
      </c>
      <c r="D1014" s="205">
        <f t="shared" ref="D1014" si="321">SUM(D1015:D1019)</f>
        <v>0</v>
      </c>
      <c r="E1014" s="207">
        <f t="shared" ref="E1014" si="322">SUM(E1015:E1019)</f>
        <v>0</v>
      </c>
      <c r="F1014" s="52" t="e">
        <f t="shared" si="308"/>
        <v>#DIV/0!</v>
      </c>
      <c r="G1014" s="52" t="e">
        <f t="shared" si="309"/>
        <v>#DIV/0!</v>
      </c>
      <c r="H1014" s="196">
        <f t="shared" si="312"/>
        <v>0</v>
      </c>
    </row>
    <row r="1015" spans="1:8" hidden="1">
      <c r="A1015" s="208">
        <v>2159901</v>
      </c>
      <c r="B1015" s="233" t="s">
        <v>803</v>
      </c>
      <c r="C1015" s="210"/>
      <c r="D1015" s="208"/>
      <c r="E1015" s="210"/>
      <c r="F1015" s="52" t="e">
        <f t="shared" si="308"/>
        <v>#DIV/0!</v>
      </c>
      <c r="G1015" s="52" t="e">
        <f t="shared" si="309"/>
        <v>#DIV/0!</v>
      </c>
      <c r="H1015" s="196">
        <f t="shared" si="312"/>
        <v>0</v>
      </c>
    </row>
    <row r="1016" spans="1:8" hidden="1">
      <c r="A1016" s="208">
        <v>2159904</v>
      </c>
      <c r="B1016" s="233" t="s">
        <v>804</v>
      </c>
      <c r="C1016" s="210"/>
      <c r="D1016" s="208"/>
      <c r="E1016" s="210"/>
      <c r="F1016" s="52" t="e">
        <f t="shared" si="308"/>
        <v>#DIV/0!</v>
      </c>
      <c r="G1016" s="52" t="e">
        <f t="shared" si="309"/>
        <v>#DIV/0!</v>
      </c>
      <c r="H1016" s="196">
        <f t="shared" si="312"/>
        <v>0</v>
      </c>
    </row>
    <row r="1017" spans="1:8" hidden="1">
      <c r="A1017" s="208">
        <v>2159905</v>
      </c>
      <c r="B1017" s="233" t="s">
        <v>805</v>
      </c>
      <c r="C1017" s="210"/>
      <c r="D1017" s="208"/>
      <c r="E1017" s="210"/>
      <c r="F1017" s="52" t="e">
        <f t="shared" si="308"/>
        <v>#DIV/0!</v>
      </c>
      <c r="G1017" s="52" t="e">
        <f t="shared" si="309"/>
        <v>#DIV/0!</v>
      </c>
      <c r="H1017" s="196">
        <f t="shared" si="312"/>
        <v>0</v>
      </c>
    </row>
    <row r="1018" spans="1:8" hidden="1">
      <c r="A1018" s="208">
        <v>2159906</v>
      </c>
      <c r="B1018" s="233" t="s">
        <v>806</v>
      </c>
      <c r="C1018" s="210"/>
      <c r="D1018" s="208"/>
      <c r="E1018" s="210"/>
      <c r="F1018" s="52" t="e">
        <f t="shared" si="308"/>
        <v>#DIV/0!</v>
      </c>
      <c r="G1018" s="52" t="e">
        <f t="shared" si="309"/>
        <v>#DIV/0!</v>
      </c>
      <c r="H1018" s="196">
        <f t="shared" si="312"/>
        <v>0</v>
      </c>
    </row>
    <row r="1019" spans="1:8" hidden="1">
      <c r="A1019" s="208">
        <v>2159999</v>
      </c>
      <c r="B1019" s="233" t="s">
        <v>807</v>
      </c>
      <c r="C1019" s="210"/>
      <c r="D1019" s="208"/>
      <c r="E1019" s="210"/>
      <c r="F1019" s="52" t="e">
        <f t="shared" si="308"/>
        <v>#DIV/0!</v>
      </c>
      <c r="G1019" s="52" t="e">
        <f t="shared" si="309"/>
        <v>#DIV/0!</v>
      </c>
      <c r="H1019" s="196">
        <f t="shared" si="312"/>
        <v>0</v>
      </c>
    </row>
    <row r="1020" spans="1:8">
      <c r="A1020" s="202">
        <v>216</v>
      </c>
      <c r="B1020" s="232" t="s">
        <v>808</v>
      </c>
      <c r="C1020" s="204">
        <f>C1021+C1031+C1037</f>
        <v>1160</v>
      </c>
      <c r="D1020" s="202">
        <f t="shared" ref="D1020" si="323">D1021+D1031+D1037</f>
        <v>1551</v>
      </c>
      <c r="E1020" s="204">
        <f t="shared" ref="E1020" si="324">E1021+E1031+E1037</f>
        <v>535</v>
      </c>
      <c r="F1020" s="52">
        <f t="shared" si="308"/>
        <v>0.46120689655172398</v>
      </c>
      <c r="G1020" s="52">
        <f t="shared" si="309"/>
        <v>0.34493874919406797</v>
      </c>
      <c r="H1020" s="196">
        <f t="shared" si="312"/>
        <v>3246</v>
      </c>
    </row>
    <row r="1021" spans="1:8">
      <c r="A1021" s="205">
        <v>21602</v>
      </c>
      <c r="B1021" s="231" t="s">
        <v>809</v>
      </c>
      <c r="C1021" s="207">
        <f>SUM(C1022:C1030)</f>
        <v>379</v>
      </c>
      <c r="D1021" s="205">
        <f t="shared" ref="D1021" si="325">SUM(D1022:D1030)</f>
        <v>835</v>
      </c>
      <c r="E1021" s="207">
        <f t="shared" ref="E1021" si="326">SUM(E1022:E1030)</f>
        <v>401</v>
      </c>
      <c r="F1021" s="52">
        <f t="shared" si="308"/>
        <v>1.0580474934036901</v>
      </c>
      <c r="G1021" s="52">
        <f t="shared" si="309"/>
        <v>0.48023952095808398</v>
      </c>
      <c r="H1021" s="196">
        <f t="shared" si="312"/>
        <v>1615</v>
      </c>
    </row>
    <row r="1022" spans="1:8" hidden="1">
      <c r="A1022" s="208">
        <v>2160201</v>
      </c>
      <c r="B1022" s="233" t="s">
        <v>45</v>
      </c>
      <c r="C1022" s="210"/>
      <c r="D1022" s="208"/>
      <c r="E1022" s="210"/>
      <c r="F1022" s="52" t="e">
        <f t="shared" si="308"/>
        <v>#DIV/0!</v>
      </c>
      <c r="G1022" s="52" t="e">
        <f t="shared" si="309"/>
        <v>#DIV/0!</v>
      </c>
      <c r="H1022" s="196">
        <f t="shared" si="312"/>
        <v>0</v>
      </c>
    </row>
    <row r="1023" spans="1:8" hidden="1">
      <c r="A1023" s="208">
        <v>2160202</v>
      </c>
      <c r="B1023" s="233" t="s">
        <v>46</v>
      </c>
      <c r="C1023" s="210"/>
      <c r="D1023" s="208"/>
      <c r="E1023" s="210"/>
      <c r="F1023" s="52" t="e">
        <f t="shared" si="308"/>
        <v>#DIV/0!</v>
      </c>
      <c r="G1023" s="52" t="e">
        <f t="shared" si="309"/>
        <v>#DIV/0!</v>
      </c>
      <c r="H1023" s="196">
        <f t="shared" si="312"/>
        <v>0</v>
      </c>
    </row>
    <row r="1024" spans="1:8" hidden="1">
      <c r="A1024" s="208">
        <v>2160203</v>
      </c>
      <c r="B1024" s="233" t="s">
        <v>47</v>
      </c>
      <c r="C1024" s="210"/>
      <c r="D1024" s="208"/>
      <c r="E1024" s="210"/>
      <c r="F1024" s="52" t="e">
        <f t="shared" si="308"/>
        <v>#DIV/0!</v>
      </c>
      <c r="G1024" s="52" t="e">
        <f t="shared" si="309"/>
        <v>#DIV/0!</v>
      </c>
      <c r="H1024" s="196">
        <f t="shared" si="312"/>
        <v>0</v>
      </c>
    </row>
    <row r="1025" spans="1:8" hidden="1">
      <c r="A1025" s="208">
        <v>2160216</v>
      </c>
      <c r="B1025" s="233" t="s">
        <v>810</v>
      </c>
      <c r="C1025" s="210"/>
      <c r="D1025" s="208"/>
      <c r="E1025" s="210"/>
      <c r="F1025" s="52" t="e">
        <f t="shared" si="308"/>
        <v>#DIV/0!</v>
      </c>
      <c r="G1025" s="52" t="e">
        <f t="shared" si="309"/>
        <v>#DIV/0!</v>
      </c>
      <c r="H1025" s="196">
        <f t="shared" si="312"/>
        <v>0</v>
      </c>
    </row>
    <row r="1026" spans="1:8" hidden="1">
      <c r="A1026" s="208">
        <v>2160217</v>
      </c>
      <c r="B1026" s="233" t="s">
        <v>811</v>
      </c>
      <c r="C1026" s="210"/>
      <c r="D1026" s="208"/>
      <c r="E1026" s="210"/>
      <c r="F1026" s="52" t="e">
        <f t="shared" si="308"/>
        <v>#DIV/0!</v>
      </c>
      <c r="G1026" s="52" t="e">
        <f t="shared" si="309"/>
        <v>#DIV/0!</v>
      </c>
      <c r="H1026" s="196">
        <f t="shared" si="312"/>
        <v>0</v>
      </c>
    </row>
    <row r="1027" spans="1:8" hidden="1">
      <c r="A1027" s="208">
        <v>2160218</v>
      </c>
      <c r="B1027" s="233" t="s">
        <v>812</v>
      </c>
      <c r="C1027" s="210"/>
      <c r="D1027" s="208"/>
      <c r="E1027" s="210"/>
      <c r="F1027" s="52" t="e">
        <f t="shared" si="308"/>
        <v>#DIV/0!</v>
      </c>
      <c r="G1027" s="52" t="e">
        <f t="shared" si="309"/>
        <v>#DIV/0!</v>
      </c>
      <c r="H1027" s="196">
        <f t="shared" si="312"/>
        <v>0</v>
      </c>
    </row>
    <row r="1028" spans="1:8" hidden="1">
      <c r="A1028" s="208">
        <v>2160219</v>
      </c>
      <c r="B1028" s="233" t="s">
        <v>813</v>
      </c>
      <c r="C1028" s="210"/>
      <c r="D1028" s="208"/>
      <c r="E1028" s="210"/>
      <c r="F1028" s="52" t="e">
        <f t="shared" si="308"/>
        <v>#DIV/0!</v>
      </c>
      <c r="G1028" s="52" t="e">
        <f t="shared" si="309"/>
        <v>#DIV/0!</v>
      </c>
      <c r="H1028" s="196">
        <f t="shared" si="312"/>
        <v>0</v>
      </c>
    </row>
    <row r="1029" spans="1:8" hidden="1">
      <c r="A1029" s="208">
        <v>2160250</v>
      </c>
      <c r="B1029" s="233" t="s">
        <v>54</v>
      </c>
      <c r="C1029" s="210"/>
      <c r="D1029" s="208"/>
      <c r="E1029" s="210"/>
      <c r="F1029" s="52" t="e">
        <f t="shared" si="308"/>
        <v>#DIV/0!</v>
      </c>
      <c r="G1029" s="52" t="e">
        <f t="shared" si="309"/>
        <v>#DIV/0!</v>
      </c>
      <c r="H1029" s="196">
        <f t="shared" si="312"/>
        <v>0</v>
      </c>
    </row>
    <row r="1030" spans="1:8">
      <c r="A1030" s="208">
        <v>2160299</v>
      </c>
      <c r="B1030" s="233" t="s">
        <v>814</v>
      </c>
      <c r="C1030" s="210">
        <v>379</v>
      </c>
      <c r="D1030" s="210">
        <v>835</v>
      </c>
      <c r="E1030" s="210">
        <f>228+173</f>
        <v>401</v>
      </c>
      <c r="F1030" s="52">
        <f t="shared" ref="F1030:F1093" si="327">E1030/C1030</f>
        <v>1.0580474934036901</v>
      </c>
      <c r="G1030" s="52">
        <f t="shared" ref="G1030:G1093" si="328">E1030/D1030</f>
        <v>0.48023952095808398</v>
      </c>
      <c r="H1030" s="196">
        <f t="shared" si="312"/>
        <v>1615</v>
      </c>
    </row>
    <row r="1031" spans="1:8">
      <c r="A1031" s="205">
        <v>21606</v>
      </c>
      <c r="B1031" s="231" t="s">
        <v>815</v>
      </c>
      <c r="C1031" s="207">
        <f>SUM(C1032:C1036)</f>
        <v>120</v>
      </c>
      <c r="D1031" s="205">
        <f t="shared" ref="D1031" si="329">SUM(D1032:D1036)</f>
        <v>121</v>
      </c>
      <c r="E1031" s="207">
        <f t="shared" ref="E1031" si="330">SUM(E1032:E1036)</f>
        <v>0</v>
      </c>
      <c r="F1031" s="52">
        <f t="shared" si="327"/>
        <v>0</v>
      </c>
      <c r="G1031" s="52">
        <f t="shared" si="328"/>
        <v>0</v>
      </c>
      <c r="H1031" s="196">
        <f t="shared" si="312"/>
        <v>241</v>
      </c>
    </row>
    <row r="1032" spans="1:8" hidden="1">
      <c r="A1032" s="208">
        <v>2160601</v>
      </c>
      <c r="B1032" s="233" t="s">
        <v>45</v>
      </c>
      <c r="C1032" s="210"/>
      <c r="D1032" s="208"/>
      <c r="E1032" s="210"/>
      <c r="F1032" s="52" t="e">
        <f t="shared" si="327"/>
        <v>#DIV/0!</v>
      </c>
      <c r="G1032" s="52" t="e">
        <f t="shared" si="328"/>
        <v>#DIV/0!</v>
      </c>
      <c r="H1032" s="196">
        <f t="shared" si="312"/>
        <v>0</v>
      </c>
    </row>
    <row r="1033" spans="1:8" hidden="1">
      <c r="A1033" s="208">
        <v>2160602</v>
      </c>
      <c r="B1033" s="233" t="s">
        <v>46</v>
      </c>
      <c r="C1033" s="210"/>
      <c r="D1033" s="208"/>
      <c r="E1033" s="210"/>
      <c r="F1033" s="52" t="e">
        <f t="shared" si="327"/>
        <v>#DIV/0!</v>
      </c>
      <c r="G1033" s="52" t="e">
        <f t="shared" si="328"/>
        <v>#DIV/0!</v>
      </c>
      <c r="H1033" s="196">
        <f t="shared" si="312"/>
        <v>0</v>
      </c>
    </row>
    <row r="1034" spans="1:8" hidden="1">
      <c r="A1034" s="208">
        <v>2160603</v>
      </c>
      <c r="B1034" s="233" t="s">
        <v>47</v>
      </c>
      <c r="C1034" s="210"/>
      <c r="D1034" s="208"/>
      <c r="E1034" s="210"/>
      <c r="F1034" s="52" t="e">
        <f t="shared" si="327"/>
        <v>#DIV/0!</v>
      </c>
      <c r="G1034" s="52" t="e">
        <f t="shared" si="328"/>
        <v>#DIV/0!</v>
      </c>
      <c r="H1034" s="196">
        <f t="shared" si="312"/>
        <v>0</v>
      </c>
    </row>
    <row r="1035" spans="1:8" hidden="1">
      <c r="A1035" s="208">
        <v>2160607</v>
      </c>
      <c r="B1035" s="233" t="s">
        <v>816</v>
      </c>
      <c r="C1035" s="210"/>
      <c r="D1035" s="208"/>
      <c r="E1035" s="210"/>
      <c r="F1035" s="52" t="e">
        <f t="shared" si="327"/>
        <v>#DIV/0!</v>
      </c>
      <c r="G1035" s="52" t="e">
        <f t="shared" si="328"/>
        <v>#DIV/0!</v>
      </c>
      <c r="H1035" s="196">
        <f t="shared" si="312"/>
        <v>0</v>
      </c>
    </row>
    <row r="1036" spans="1:8">
      <c r="A1036" s="208">
        <v>2160699</v>
      </c>
      <c r="B1036" s="233" t="s">
        <v>817</v>
      </c>
      <c r="C1036" s="210">
        <v>120</v>
      </c>
      <c r="D1036" s="210">
        <v>121</v>
      </c>
      <c r="E1036" s="210"/>
      <c r="F1036" s="52">
        <f t="shared" si="327"/>
        <v>0</v>
      </c>
      <c r="G1036" s="52">
        <f t="shared" si="328"/>
        <v>0</v>
      </c>
      <c r="H1036" s="196">
        <f t="shared" si="312"/>
        <v>241</v>
      </c>
    </row>
    <row r="1037" spans="1:8">
      <c r="A1037" s="205">
        <v>21699</v>
      </c>
      <c r="B1037" s="231" t="s">
        <v>818</v>
      </c>
      <c r="C1037" s="207">
        <f>SUM(C1038:C1039)</f>
        <v>661</v>
      </c>
      <c r="D1037" s="205">
        <f t="shared" ref="D1037" si="331">SUM(D1038:D1039)</f>
        <v>595</v>
      </c>
      <c r="E1037" s="207">
        <f t="shared" ref="E1037" si="332">SUM(E1038:E1039)</f>
        <v>134</v>
      </c>
      <c r="F1037" s="52">
        <f t="shared" si="327"/>
        <v>0.20272314674735301</v>
      </c>
      <c r="G1037" s="52">
        <f t="shared" si="328"/>
        <v>0.22521008403361301</v>
      </c>
      <c r="H1037" s="196">
        <f t="shared" si="312"/>
        <v>1390</v>
      </c>
    </row>
    <row r="1038" spans="1:8">
      <c r="A1038" s="208">
        <v>2169901</v>
      </c>
      <c r="B1038" s="233" t="s">
        <v>819</v>
      </c>
      <c r="C1038" s="210"/>
      <c r="D1038" s="210"/>
      <c r="E1038" s="210">
        <v>66</v>
      </c>
      <c r="F1038" s="52"/>
      <c r="G1038" s="52"/>
      <c r="H1038" s="196">
        <f t="shared" si="312"/>
        <v>66</v>
      </c>
    </row>
    <row r="1039" spans="1:8">
      <c r="A1039" s="208">
        <v>2169999</v>
      </c>
      <c r="B1039" s="233" t="s">
        <v>820</v>
      </c>
      <c r="C1039" s="210">
        <v>661</v>
      </c>
      <c r="D1039" s="210">
        <v>595</v>
      </c>
      <c r="E1039" s="210">
        <v>68</v>
      </c>
      <c r="F1039" s="52">
        <f t="shared" si="327"/>
        <v>0.102874432677761</v>
      </c>
      <c r="G1039" s="52">
        <f t="shared" si="328"/>
        <v>0.114285714285714</v>
      </c>
      <c r="H1039" s="196">
        <f t="shared" si="312"/>
        <v>1324</v>
      </c>
    </row>
    <row r="1040" spans="1:8" hidden="1">
      <c r="A1040" s="202">
        <v>217</v>
      </c>
      <c r="B1040" s="232" t="s">
        <v>821</v>
      </c>
      <c r="C1040" s="204">
        <f>C1041+C1048+C1058+C1064+C1067</f>
        <v>0</v>
      </c>
      <c r="D1040" s="202">
        <f t="shared" ref="D1040" si="333">D1041+D1048+D1058+D1064+D1067</f>
        <v>0</v>
      </c>
      <c r="E1040" s="204">
        <f t="shared" ref="E1040" si="334">E1041+E1048+E1058+E1064+E1067</f>
        <v>0</v>
      </c>
      <c r="F1040" s="52" t="e">
        <f t="shared" si="327"/>
        <v>#DIV/0!</v>
      </c>
      <c r="G1040" s="52" t="e">
        <f t="shared" si="328"/>
        <v>#DIV/0!</v>
      </c>
      <c r="H1040" s="196">
        <f t="shared" ref="H1040:H1103" si="335">C1040+D1040+E1040</f>
        <v>0</v>
      </c>
    </row>
    <row r="1041" spans="1:8" hidden="1">
      <c r="A1041" s="205">
        <v>21701</v>
      </c>
      <c r="B1041" s="231" t="s">
        <v>822</v>
      </c>
      <c r="C1041" s="207">
        <f>SUM(C1042:C1047)</f>
        <v>0</v>
      </c>
      <c r="D1041" s="205">
        <f t="shared" ref="D1041" si="336">SUM(D1042:D1047)</f>
        <v>0</v>
      </c>
      <c r="E1041" s="207">
        <f t="shared" ref="E1041" si="337">SUM(E1042:E1047)</f>
        <v>0</v>
      </c>
      <c r="F1041" s="52" t="e">
        <f t="shared" si="327"/>
        <v>#DIV/0!</v>
      </c>
      <c r="G1041" s="52" t="e">
        <f t="shared" si="328"/>
        <v>#DIV/0!</v>
      </c>
      <c r="H1041" s="196">
        <f t="shared" si="335"/>
        <v>0</v>
      </c>
    </row>
    <row r="1042" spans="1:8" hidden="1">
      <c r="A1042" s="208">
        <v>2170101</v>
      </c>
      <c r="B1042" s="233" t="s">
        <v>45</v>
      </c>
      <c r="C1042" s="210"/>
      <c r="D1042" s="208"/>
      <c r="E1042" s="210"/>
      <c r="F1042" s="52" t="e">
        <f t="shared" si="327"/>
        <v>#DIV/0!</v>
      </c>
      <c r="G1042" s="52" t="e">
        <f t="shared" si="328"/>
        <v>#DIV/0!</v>
      </c>
      <c r="H1042" s="196">
        <f t="shared" si="335"/>
        <v>0</v>
      </c>
    </row>
    <row r="1043" spans="1:8" hidden="1">
      <c r="A1043" s="208">
        <v>2170102</v>
      </c>
      <c r="B1043" s="233" t="s">
        <v>46</v>
      </c>
      <c r="C1043" s="210"/>
      <c r="D1043" s="208"/>
      <c r="E1043" s="210"/>
      <c r="F1043" s="52" t="e">
        <f t="shared" si="327"/>
        <v>#DIV/0!</v>
      </c>
      <c r="G1043" s="52" t="e">
        <f t="shared" si="328"/>
        <v>#DIV/0!</v>
      </c>
      <c r="H1043" s="196">
        <f t="shared" si="335"/>
        <v>0</v>
      </c>
    </row>
    <row r="1044" spans="1:8" hidden="1">
      <c r="A1044" s="208">
        <v>2170103</v>
      </c>
      <c r="B1044" s="233" t="s">
        <v>47</v>
      </c>
      <c r="C1044" s="210"/>
      <c r="D1044" s="208"/>
      <c r="E1044" s="210"/>
      <c r="F1044" s="52" t="e">
        <f t="shared" si="327"/>
        <v>#DIV/0!</v>
      </c>
      <c r="G1044" s="52" t="e">
        <f t="shared" si="328"/>
        <v>#DIV/0!</v>
      </c>
      <c r="H1044" s="196">
        <f t="shared" si="335"/>
        <v>0</v>
      </c>
    </row>
    <row r="1045" spans="1:8" hidden="1">
      <c r="A1045" s="208">
        <v>2170104</v>
      </c>
      <c r="B1045" s="233" t="s">
        <v>823</v>
      </c>
      <c r="C1045" s="210"/>
      <c r="D1045" s="208"/>
      <c r="E1045" s="210"/>
      <c r="F1045" s="52" t="e">
        <f t="shared" si="327"/>
        <v>#DIV/0!</v>
      </c>
      <c r="G1045" s="52" t="e">
        <f t="shared" si="328"/>
        <v>#DIV/0!</v>
      </c>
      <c r="H1045" s="196">
        <f t="shared" si="335"/>
        <v>0</v>
      </c>
    </row>
    <row r="1046" spans="1:8" hidden="1">
      <c r="A1046" s="208">
        <v>2170150</v>
      </c>
      <c r="B1046" s="233" t="s">
        <v>54</v>
      </c>
      <c r="C1046" s="210"/>
      <c r="D1046" s="208"/>
      <c r="E1046" s="210"/>
      <c r="F1046" s="52" t="e">
        <f t="shared" si="327"/>
        <v>#DIV/0!</v>
      </c>
      <c r="G1046" s="52" t="e">
        <f t="shared" si="328"/>
        <v>#DIV/0!</v>
      </c>
      <c r="H1046" s="196">
        <f t="shared" si="335"/>
        <v>0</v>
      </c>
    </row>
    <row r="1047" spans="1:8" hidden="1">
      <c r="A1047" s="208">
        <v>2170199</v>
      </c>
      <c r="B1047" s="233" t="s">
        <v>824</v>
      </c>
      <c r="C1047" s="210"/>
      <c r="D1047" s="208"/>
      <c r="E1047" s="210"/>
      <c r="F1047" s="52" t="e">
        <f t="shared" si="327"/>
        <v>#DIV/0!</v>
      </c>
      <c r="G1047" s="52" t="e">
        <f t="shared" si="328"/>
        <v>#DIV/0!</v>
      </c>
      <c r="H1047" s="196">
        <f t="shared" si="335"/>
        <v>0</v>
      </c>
    </row>
    <row r="1048" spans="1:8" hidden="1">
      <c r="A1048" s="205">
        <v>21702</v>
      </c>
      <c r="B1048" s="231" t="s">
        <v>825</v>
      </c>
      <c r="C1048" s="207">
        <f>SUM(C1049:C1057)</f>
        <v>0</v>
      </c>
      <c r="D1048" s="205">
        <f t="shared" ref="D1048" si="338">SUM(D1049:D1057)</f>
        <v>0</v>
      </c>
      <c r="E1048" s="207">
        <f t="shared" ref="E1048" si="339">SUM(E1049:E1057)</f>
        <v>0</v>
      </c>
      <c r="F1048" s="52" t="e">
        <f t="shared" si="327"/>
        <v>#DIV/0!</v>
      </c>
      <c r="G1048" s="52" t="e">
        <f t="shared" si="328"/>
        <v>#DIV/0!</v>
      </c>
      <c r="H1048" s="196">
        <f t="shared" si="335"/>
        <v>0</v>
      </c>
    </row>
    <row r="1049" spans="1:8" hidden="1">
      <c r="A1049" s="208">
        <v>2170201</v>
      </c>
      <c r="B1049" s="233" t="s">
        <v>826</v>
      </c>
      <c r="C1049" s="210"/>
      <c r="D1049" s="208"/>
      <c r="E1049" s="210"/>
      <c r="F1049" s="52" t="e">
        <f t="shared" si="327"/>
        <v>#DIV/0!</v>
      </c>
      <c r="G1049" s="52" t="e">
        <f t="shared" si="328"/>
        <v>#DIV/0!</v>
      </c>
      <c r="H1049" s="196">
        <f t="shared" si="335"/>
        <v>0</v>
      </c>
    </row>
    <row r="1050" spans="1:8" hidden="1">
      <c r="A1050" s="208">
        <v>2170202</v>
      </c>
      <c r="B1050" s="233" t="s">
        <v>827</v>
      </c>
      <c r="C1050" s="210"/>
      <c r="D1050" s="208"/>
      <c r="E1050" s="210"/>
      <c r="F1050" s="52" t="e">
        <f t="shared" si="327"/>
        <v>#DIV/0!</v>
      </c>
      <c r="G1050" s="52" t="e">
        <f t="shared" si="328"/>
        <v>#DIV/0!</v>
      </c>
      <c r="H1050" s="196">
        <f t="shared" si="335"/>
        <v>0</v>
      </c>
    </row>
    <row r="1051" spans="1:8" hidden="1">
      <c r="A1051" s="208">
        <v>2170203</v>
      </c>
      <c r="B1051" s="233" t="s">
        <v>828</v>
      </c>
      <c r="C1051" s="210"/>
      <c r="D1051" s="208"/>
      <c r="E1051" s="210"/>
      <c r="F1051" s="52" t="e">
        <f t="shared" si="327"/>
        <v>#DIV/0!</v>
      </c>
      <c r="G1051" s="52" t="e">
        <f t="shared" si="328"/>
        <v>#DIV/0!</v>
      </c>
      <c r="H1051" s="196">
        <f t="shared" si="335"/>
        <v>0</v>
      </c>
    </row>
    <row r="1052" spans="1:8" hidden="1">
      <c r="A1052" s="208">
        <v>2170204</v>
      </c>
      <c r="B1052" s="233" t="s">
        <v>829</v>
      </c>
      <c r="C1052" s="210"/>
      <c r="D1052" s="208"/>
      <c r="E1052" s="210"/>
      <c r="F1052" s="52" t="e">
        <f t="shared" si="327"/>
        <v>#DIV/0!</v>
      </c>
      <c r="G1052" s="52" t="e">
        <f t="shared" si="328"/>
        <v>#DIV/0!</v>
      </c>
      <c r="H1052" s="196">
        <f t="shared" si="335"/>
        <v>0</v>
      </c>
    </row>
    <row r="1053" spans="1:8" hidden="1">
      <c r="A1053" s="208">
        <v>2170205</v>
      </c>
      <c r="B1053" s="233" t="s">
        <v>830</v>
      </c>
      <c r="C1053" s="210"/>
      <c r="D1053" s="208"/>
      <c r="E1053" s="210"/>
      <c r="F1053" s="52" t="e">
        <f t="shared" si="327"/>
        <v>#DIV/0!</v>
      </c>
      <c r="G1053" s="52" t="e">
        <f t="shared" si="328"/>
        <v>#DIV/0!</v>
      </c>
      <c r="H1053" s="196">
        <f t="shared" si="335"/>
        <v>0</v>
      </c>
    </row>
    <row r="1054" spans="1:8" hidden="1">
      <c r="A1054" s="208">
        <v>2170206</v>
      </c>
      <c r="B1054" s="233" t="s">
        <v>831</v>
      </c>
      <c r="C1054" s="210"/>
      <c r="D1054" s="208"/>
      <c r="E1054" s="210"/>
      <c r="F1054" s="52" t="e">
        <f t="shared" si="327"/>
        <v>#DIV/0!</v>
      </c>
      <c r="G1054" s="52" t="e">
        <f t="shared" si="328"/>
        <v>#DIV/0!</v>
      </c>
      <c r="H1054" s="196">
        <f t="shared" si="335"/>
        <v>0</v>
      </c>
    </row>
    <row r="1055" spans="1:8" hidden="1">
      <c r="A1055" s="208">
        <v>2170207</v>
      </c>
      <c r="B1055" s="233" t="s">
        <v>832</v>
      </c>
      <c r="C1055" s="210"/>
      <c r="D1055" s="208"/>
      <c r="E1055" s="210"/>
      <c r="F1055" s="52" t="e">
        <f t="shared" si="327"/>
        <v>#DIV/0!</v>
      </c>
      <c r="G1055" s="52" t="e">
        <f t="shared" si="328"/>
        <v>#DIV/0!</v>
      </c>
      <c r="H1055" s="196">
        <f t="shared" si="335"/>
        <v>0</v>
      </c>
    </row>
    <row r="1056" spans="1:8" hidden="1">
      <c r="A1056" s="208">
        <v>2170208</v>
      </c>
      <c r="B1056" s="233" t="s">
        <v>833</v>
      </c>
      <c r="C1056" s="210"/>
      <c r="D1056" s="208"/>
      <c r="E1056" s="210"/>
      <c r="F1056" s="52" t="e">
        <f t="shared" si="327"/>
        <v>#DIV/0!</v>
      </c>
      <c r="G1056" s="52" t="e">
        <f t="shared" si="328"/>
        <v>#DIV/0!</v>
      </c>
      <c r="H1056" s="196">
        <f t="shared" si="335"/>
        <v>0</v>
      </c>
    </row>
    <row r="1057" spans="1:8" hidden="1">
      <c r="A1057" s="208">
        <v>2170299</v>
      </c>
      <c r="B1057" s="233" t="s">
        <v>834</v>
      </c>
      <c r="C1057" s="210"/>
      <c r="D1057" s="208"/>
      <c r="E1057" s="210"/>
      <c r="F1057" s="52" t="e">
        <f t="shared" si="327"/>
        <v>#DIV/0!</v>
      </c>
      <c r="G1057" s="52" t="e">
        <f t="shared" si="328"/>
        <v>#DIV/0!</v>
      </c>
      <c r="H1057" s="196">
        <f t="shared" si="335"/>
        <v>0</v>
      </c>
    </row>
    <row r="1058" spans="1:8" hidden="1">
      <c r="A1058" s="205">
        <v>21703</v>
      </c>
      <c r="B1058" s="231" t="s">
        <v>835</v>
      </c>
      <c r="C1058" s="207">
        <f>SUM(C1059:C1063)</f>
        <v>0</v>
      </c>
      <c r="D1058" s="205">
        <f t="shared" ref="D1058" si="340">SUM(D1059:D1063)</f>
        <v>0</v>
      </c>
      <c r="E1058" s="207">
        <f t="shared" ref="E1058" si="341">SUM(E1059:E1063)</f>
        <v>0</v>
      </c>
      <c r="F1058" s="52" t="e">
        <f t="shared" si="327"/>
        <v>#DIV/0!</v>
      </c>
      <c r="G1058" s="52" t="e">
        <f t="shared" si="328"/>
        <v>#DIV/0!</v>
      </c>
      <c r="H1058" s="196">
        <f t="shared" si="335"/>
        <v>0</v>
      </c>
    </row>
    <row r="1059" spans="1:8" hidden="1">
      <c r="A1059" s="208">
        <v>2170301</v>
      </c>
      <c r="B1059" s="233" t="s">
        <v>836</v>
      </c>
      <c r="C1059" s="210"/>
      <c r="D1059" s="208"/>
      <c r="E1059" s="210"/>
      <c r="F1059" s="52" t="e">
        <f t="shared" si="327"/>
        <v>#DIV/0!</v>
      </c>
      <c r="G1059" s="52" t="e">
        <f t="shared" si="328"/>
        <v>#DIV/0!</v>
      </c>
      <c r="H1059" s="196">
        <f t="shared" si="335"/>
        <v>0</v>
      </c>
    </row>
    <row r="1060" spans="1:8" hidden="1">
      <c r="A1060" s="208">
        <v>2170302</v>
      </c>
      <c r="B1060" s="196" t="s">
        <v>837</v>
      </c>
      <c r="C1060" s="210"/>
      <c r="D1060" s="208"/>
      <c r="E1060" s="210"/>
      <c r="F1060" s="52" t="e">
        <f t="shared" si="327"/>
        <v>#DIV/0!</v>
      </c>
      <c r="G1060" s="52" t="e">
        <f t="shared" si="328"/>
        <v>#DIV/0!</v>
      </c>
      <c r="H1060" s="196">
        <f t="shared" si="335"/>
        <v>0</v>
      </c>
    </row>
    <row r="1061" spans="1:8" hidden="1">
      <c r="A1061" s="208">
        <v>2170303</v>
      </c>
      <c r="B1061" s="233" t="s">
        <v>838</v>
      </c>
      <c r="C1061" s="210"/>
      <c r="D1061" s="208"/>
      <c r="E1061" s="210"/>
      <c r="F1061" s="52" t="e">
        <f t="shared" si="327"/>
        <v>#DIV/0!</v>
      </c>
      <c r="G1061" s="52" t="e">
        <f t="shared" si="328"/>
        <v>#DIV/0!</v>
      </c>
      <c r="H1061" s="196">
        <f t="shared" si="335"/>
        <v>0</v>
      </c>
    </row>
    <row r="1062" spans="1:8" hidden="1">
      <c r="A1062" s="208">
        <v>2170304</v>
      </c>
      <c r="B1062" s="233" t="s">
        <v>839</v>
      </c>
      <c r="C1062" s="210"/>
      <c r="D1062" s="208"/>
      <c r="E1062" s="210"/>
      <c r="F1062" s="52" t="e">
        <f t="shared" si="327"/>
        <v>#DIV/0!</v>
      </c>
      <c r="G1062" s="52" t="e">
        <f t="shared" si="328"/>
        <v>#DIV/0!</v>
      </c>
      <c r="H1062" s="196">
        <f t="shared" si="335"/>
        <v>0</v>
      </c>
    </row>
    <row r="1063" spans="1:8" hidden="1">
      <c r="A1063" s="208">
        <v>2170399</v>
      </c>
      <c r="B1063" s="233" t="s">
        <v>840</v>
      </c>
      <c r="C1063" s="210"/>
      <c r="D1063" s="208"/>
      <c r="E1063" s="210"/>
      <c r="F1063" s="52" t="e">
        <f t="shared" si="327"/>
        <v>#DIV/0!</v>
      </c>
      <c r="G1063" s="52" t="e">
        <f t="shared" si="328"/>
        <v>#DIV/0!</v>
      </c>
      <c r="H1063" s="196">
        <f t="shared" si="335"/>
        <v>0</v>
      </c>
    </row>
    <row r="1064" spans="1:8" hidden="1">
      <c r="A1064" s="205">
        <v>21704</v>
      </c>
      <c r="B1064" s="231" t="s">
        <v>841</v>
      </c>
      <c r="C1064" s="207">
        <f>SUM(C1065:C1066)</f>
        <v>0</v>
      </c>
      <c r="D1064" s="205">
        <f t="shared" ref="D1064" si="342">SUM(D1065:D1066)</f>
        <v>0</v>
      </c>
      <c r="E1064" s="207">
        <f t="shared" ref="E1064" si="343">SUM(E1065:E1066)</f>
        <v>0</v>
      </c>
      <c r="F1064" s="52" t="e">
        <f t="shared" si="327"/>
        <v>#DIV/0!</v>
      </c>
      <c r="G1064" s="52" t="e">
        <f t="shared" si="328"/>
        <v>#DIV/0!</v>
      </c>
      <c r="H1064" s="196">
        <f t="shared" si="335"/>
        <v>0</v>
      </c>
    </row>
    <row r="1065" spans="1:8" hidden="1">
      <c r="A1065" s="208">
        <v>2170401</v>
      </c>
      <c r="B1065" s="233" t="s">
        <v>842</v>
      </c>
      <c r="C1065" s="210"/>
      <c r="D1065" s="208"/>
      <c r="E1065" s="210"/>
      <c r="F1065" s="52" t="e">
        <f t="shared" si="327"/>
        <v>#DIV/0!</v>
      </c>
      <c r="G1065" s="52" t="e">
        <f t="shared" si="328"/>
        <v>#DIV/0!</v>
      </c>
      <c r="H1065" s="196">
        <f t="shared" si="335"/>
        <v>0</v>
      </c>
    </row>
    <row r="1066" spans="1:8" hidden="1">
      <c r="A1066" s="208">
        <v>2170499</v>
      </c>
      <c r="B1066" s="233" t="s">
        <v>843</v>
      </c>
      <c r="C1066" s="210"/>
      <c r="D1066" s="208"/>
      <c r="E1066" s="210"/>
      <c r="F1066" s="52" t="e">
        <f t="shared" si="327"/>
        <v>#DIV/0!</v>
      </c>
      <c r="G1066" s="52" t="e">
        <f t="shared" si="328"/>
        <v>#DIV/0!</v>
      </c>
      <c r="H1066" s="196">
        <f t="shared" si="335"/>
        <v>0</v>
      </c>
    </row>
    <row r="1067" spans="1:8" hidden="1">
      <c r="A1067" s="205">
        <v>21799</v>
      </c>
      <c r="B1067" s="231" t="s">
        <v>844</v>
      </c>
      <c r="C1067" s="207">
        <f>SUM(C1068:C1069)</f>
        <v>0</v>
      </c>
      <c r="D1067" s="205">
        <f t="shared" ref="D1067" si="344">SUM(D1068:D1069)</f>
        <v>0</v>
      </c>
      <c r="E1067" s="207">
        <f t="shared" ref="E1067" si="345">SUM(E1068:E1069)</f>
        <v>0</v>
      </c>
      <c r="F1067" s="52" t="e">
        <f t="shared" si="327"/>
        <v>#DIV/0!</v>
      </c>
      <c r="G1067" s="52" t="e">
        <f t="shared" si="328"/>
        <v>#DIV/0!</v>
      </c>
      <c r="H1067" s="196">
        <f t="shared" si="335"/>
        <v>0</v>
      </c>
    </row>
    <row r="1068" spans="1:8" hidden="1">
      <c r="A1068" s="208">
        <v>2179902</v>
      </c>
      <c r="B1068" s="233" t="s">
        <v>845</v>
      </c>
      <c r="C1068" s="210"/>
      <c r="D1068" s="208"/>
      <c r="E1068" s="210"/>
      <c r="F1068" s="52" t="e">
        <f t="shared" si="327"/>
        <v>#DIV/0!</v>
      </c>
      <c r="G1068" s="52" t="e">
        <f t="shared" si="328"/>
        <v>#DIV/0!</v>
      </c>
      <c r="H1068" s="196">
        <f t="shared" si="335"/>
        <v>0</v>
      </c>
    </row>
    <row r="1069" spans="1:8" hidden="1">
      <c r="A1069" s="208">
        <v>2179999</v>
      </c>
      <c r="B1069" s="233" t="s">
        <v>846</v>
      </c>
      <c r="C1069" s="210"/>
      <c r="D1069" s="208"/>
      <c r="E1069" s="210"/>
      <c r="F1069" s="52" t="e">
        <f t="shared" si="327"/>
        <v>#DIV/0!</v>
      </c>
      <c r="G1069" s="52" t="e">
        <f t="shared" si="328"/>
        <v>#DIV/0!</v>
      </c>
      <c r="H1069" s="196">
        <f t="shared" si="335"/>
        <v>0</v>
      </c>
    </row>
    <row r="1070" spans="1:8" hidden="1">
      <c r="A1070" s="202">
        <v>219</v>
      </c>
      <c r="B1070" s="232" t="s">
        <v>847</v>
      </c>
      <c r="C1070" s="204">
        <f>C1071+C1072+C1073+C1074+C1075+C1076+C1077+C1078+C1079</f>
        <v>0</v>
      </c>
      <c r="D1070" s="202">
        <f t="shared" ref="D1070" si="346">D1071+D1072+D1073+D1074+D1075+D1076+D1077+D1078+D1079</f>
        <v>0</v>
      </c>
      <c r="E1070" s="204">
        <f t="shared" ref="E1070" si="347">E1071+E1072+E1073+E1074+E1075+E1076+E1077+E1078+E1079</f>
        <v>0</v>
      </c>
      <c r="F1070" s="52" t="e">
        <f t="shared" si="327"/>
        <v>#DIV/0!</v>
      </c>
      <c r="G1070" s="52" t="e">
        <f t="shared" si="328"/>
        <v>#DIV/0!</v>
      </c>
      <c r="H1070" s="196">
        <f t="shared" si="335"/>
        <v>0</v>
      </c>
    </row>
    <row r="1071" spans="1:8" hidden="1">
      <c r="A1071" s="208">
        <v>21901</v>
      </c>
      <c r="B1071" s="233" t="s">
        <v>848</v>
      </c>
      <c r="C1071" s="210"/>
      <c r="D1071" s="208">
        <v>0</v>
      </c>
      <c r="E1071" s="210"/>
      <c r="F1071" s="52" t="e">
        <f t="shared" si="327"/>
        <v>#DIV/0!</v>
      </c>
      <c r="G1071" s="52" t="e">
        <f t="shared" si="328"/>
        <v>#DIV/0!</v>
      </c>
      <c r="H1071" s="196">
        <f t="shared" si="335"/>
        <v>0</v>
      </c>
    </row>
    <row r="1072" spans="1:8" hidden="1">
      <c r="A1072" s="208">
        <v>21902</v>
      </c>
      <c r="B1072" s="233" t="s">
        <v>849</v>
      </c>
      <c r="C1072" s="210"/>
      <c r="D1072" s="208">
        <v>0</v>
      </c>
      <c r="E1072" s="210"/>
      <c r="F1072" s="52" t="e">
        <f t="shared" si="327"/>
        <v>#DIV/0!</v>
      </c>
      <c r="G1072" s="52" t="e">
        <f t="shared" si="328"/>
        <v>#DIV/0!</v>
      </c>
      <c r="H1072" s="196">
        <f t="shared" si="335"/>
        <v>0</v>
      </c>
    </row>
    <row r="1073" spans="1:8" hidden="1">
      <c r="A1073" s="208">
        <v>21903</v>
      </c>
      <c r="B1073" s="233" t="s">
        <v>850</v>
      </c>
      <c r="C1073" s="210"/>
      <c r="D1073" s="208">
        <v>0</v>
      </c>
      <c r="E1073" s="210"/>
      <c r="F1073" s="52" t="e">
        <f t="shared" si="327"/>
        <v>#DIV/0!</v>
      </c>
      <c r="G1073" s="52" t="e">
        <f t="shared" si="328"/>
        <v>#DIV/0!</v>
      </c>
      <c r="H1073" s="196">
        <f t="shared" si="335"/>
        <v>0</v>
      </c>
    </row>
    <row r="1074" spans="1:8" hidden="1">
      <c r="A1074" s="208">
        <v>21904</v>
      </c>
      <c r="B1074" s="233" t="s">
        <v>851</v>
      </c>
      <c r="C1074" s="210"/>
      <c r="D1074" s="208">
        <v>0</v>
      </c>
      <c r="E1074" s="210"/>
      <c r="F1074" s="52" t="e">
        <f t="shared" si="327"/>
        <v>#DIV/0!</v>
      </c>
      <c r="G1074" s="52" t="e">
        <f t="shared" si="328"/>
        <v>#DIV/0!</v>
      </c>
      <c r="H1074" s="196">
        <f t="shared" si="335"/>
        <v>0</v>
      </c>
    </row>
    <row r="1075" spans="1:8" hidden="1">
      <c r="A1075" s="208">
        <v>21905</v>
      </c>
      <c r="B1075" s="233" t="s">
        <v>852</v>
      </c>
      <c r="C1075" s="210"/>
      <c r="D1075" s="208">
        <v>0</v>
      </c>
      <c r="E1075" s="210"/>
      <c r="F1075" s="52" t="e">
        <f t="shared" si="327"/>
        <v>#DIV/0!</v>
      </c>
      <c r="G1075" s="52" t="e">
        <f t="shared" si="328"/>
        <v>#DIV/0!</v>
      </c>
      <c r="H1075" s="196">
        <f t="shared" si="335"/>
        <v>0</v>
      </c>
    </row>
    <row r="1076" spans="1:8" hidden="1">
      <c r="A1076" s="208">
        <v>21906</v>
      </c>
      <c r="B1076" s="233" t="s">
        <v>628</v>
      </c>
      <c r="C1076" s="210"/>
      <c r="D1076" s="208">
        <v>0</v>
      </c>
      <c r="E1076" s="210"/>
      <c r="F1076" s="52" t="e">
        <f t="shared" si="327"/>
        <v>#DIV/0!</v>
      </c>
      <c r="G1076" s="52" t="e">
        <f t="shared" si="328"/>
        <v>#DIV/0!</v>
      </c>
      <c r="H1076" s="196">
        <f t="shared" si="335"/>
        <v>0</v>
      </c>
    </row>
    <row r="1077" spans="1:8" hidden="1">
      <c r="A1077" s="208">
        <v>21907</v>
      </c>
      <c r="B1077" s="233" t="s">
        <v>853</v>
      </c>
      <c r="C1077" s="210"/>
      <c r="D1077" s="208">
        <v>0</v>
      </c>
      <c r="E1077" s="210"/>
      <c r="F1077" s="52" t="e">
        <f t="shared" si="327"/>
        <v>#DIV/0!</v>
      </c>
      <c r="G1077" s="52" t="e">
        <f t="shared" si="328"/>
        <v>#DIV/0!</v>
      </c>
      <c r="H1077" s="196">
        <f t="shared" si="335"/>
        <v>0</v>
      </c>
    </row>
    <row r="1078" spans="1:8" hidden="1">
      <c r="A1078" s="208">
        <v>21908</v>
      </c>
      <c r="B1078" s="233" t="s">
        <v>854</v>
      </c>
      <c r="C1078" s="210"/>
      <c r="D1078" s="208">
        <v>0</v>
      </c>
      <c r="E1078" s="210"/>
      <c r="F1078" s="52" t="e">
        <f t="shared" si="327"/>
        <v>#DIV/0!</v>
      </c>
      <c r="G1078" s="52" t="e">
        <f t="shared" si="328"/>
        <v>#DIV/0!</v>
      </c>
      <c r="H1078" s="196">
        <f t="shared" si="335"/>
        <v>0</v>
      </c>
    </row>
    <row r="1079" spans="1:8" hidden="1">
      <c r="A1079" s="208">
        <v>21999</v>
      </c>
      <c r="B1079" s="233" t="s">
        <v>855</v>
      </c>
      <c r="C1079" s="210"/>
      <c r="D1079" s="208">
        <v>0</v>
      </c>
      <c r="E1079" s="210"/>
      <c r="F1079" s="52" t="e">
        <f t="shared" si="327"/>
        <v>#DIV/0!</v>
      </c>
      <c r="G1079" s="52" t="e">
        <f t="shared" si="328"/>
        <v>#DIV/0!</v>
      </c>
      <c r="H1079" s="196">
        <f t="shared" si="335"/>
        <v>0</v>
      </c>
    </row>
    <row r="1080" spans="1:8">
      <c r="A1080" s="202">
        <v>220</v>
      </c>
      <c r="B1080" s="232" t="s">
        <v>856</v>
      </c>
      <c r="C1080" s="204">
        <f>C1081+C1108+C1123</f>
        <v>277</v>
      </c>
      <c r="D1080" s="202">
        <f t="shared" ref="D1080" si="348">D1081+D1108+D1123</f>
        <v>697</v>
      </c>
      <c r="E1080" s="204">
        <f t="shared" ref="E1080" si="349">E1081+E1108+E1123</f>
        <v>374</v>
      </c>
      <c r="F1080" s="52">
        <f t="shared" si="327"/>
        <v>1.3501805054151601</v>
      </c>
      <c r="G1080" s="52">
        <f t="shared" si="328"/>
        <v>0.53658536585365901</v>
      </c>
      <c r="H1080" s="196">
        <f t="shared" si="335"/>
        <v>1348</v>
      </c>
    </row>
    <row r="1081" spans="1:8">
      <c r="A1081" s="205">
        <v>22001</v>
      </c>
      <c r="B1081" s="231" t="s">
        <v>857</v>
      </c>
      <c r="C1081" s="207">
        <f>SUM(C1082:C1107)</f>
        <v>277</v>
      </c>
      <c r="D1081" s="205">
        <f t="shared" ref="D1081" si="350">SUM(D1082:D1107)</f>
        <v>697</v>
      </c>
      <c r="E1081" s="207">
        <f t="shared" ref="E1081" si="351">SUM(E1082:E1107)</f>
        <v>374</v>
      </c>
      <c r="F1081" s="52">
        <f t="shared" si="327"/>
        <v>1.3501805054151601</v>
      </c>
      <c r="G1081" s="52">
        <f t="shared" si="328"/>
        <v>0.53658536585365901</v>
      </c>
      <c r="H1081" s="196">
        <f t="shared" si="335"/>
        <v>1348</v>
      </c>
    </row>
    <row r="1082" spans="1:8">
      <c r="A1082" s="208">
        <v>2200101</v>
      </c>
      <c r="B1082" s="233" t="s">
        <v>45</v>
      </c>
      <c r="C1082" s="210">
        <v>277</v>
      </c>
      <c r="D1082" s="210">
        <v>167</v>
      </c>
      <c r="E1082" s="210">
        <v>204</v>
      </c>
      <c r="F1082" s="52">
        <f t="shared" si="327"/>
        <v>0.73646209386281603</v>
      </c>
      <c r="G1082" s="52">
        <f t="shared" si="328"/>
        <v>1.2215568862275401</v>
      </c>
      <c r="H1082" s="196">
        <f t="shared" si="335"/>
        <v>648</v>
      </c>
    </row>
    <row r="1083" spans="1:8">
      <c r="A1083" s="208">
        <v>2200102</v>
      </c>
      <c r="B1083" s="233" t="s">
        <v>46</v>
      </c>
      <c r="C1083" s="210"/>
      <c r="D1083" s="210"/>
      <c r="E1083" s="210">
        <v>40</v>
      </c>
      <c r="F1083" s="52"/>
      <c r="G1083" s="52"/>
      <c r="H1083" s="196">
        <f t="shared" si="335"/>
        <v>40</v>
      </c>
    </row>
    <row r="1084" spans="1:8" hidden="1">
      <c r="A1084" s="208">
        <v>2200103</v>
      </c>
      <c r="B1084" s="233" t="s">
        <v>47</v>
      </c>
      <c r="C1084" s="210"/>
      <c r="D1084" s="210"/>
      <c r="E1084" s="210"/>
      <c r="F1084" s="52" t="e">
        <f t="shared" si="327"/>
        <v>#DIV/0!</v>
      </c>
      <c r="G1084" s="52" t="e">
        <f t="shared" si="328"/>
        <v>#DIV/0!</v>
      </c>
      <c r="H1084" s="196">
        <f t="shared" si="335"/>
        <v>0</v>
      </c>
    </row>
    <row r="1085" spans="1:8">
      <c r="A1085" s="208">
        <v>2200104</v>
      </c>
      <c r="B1085" s="233" t="s">
        <v>858</v>
      </c>
      <c r="C1085" s="210"/>
      <c r="D1085" s="210">
        <v>150</v>
      </c>
      <c r="E1085" s="210"/>
      <c r="F1085" s="52"/>
      <c r="G1085" s="52">
        <f t="shared" si="328"/>
        <v>0</v>
      </c>
      <c r="H1085" s="196">
        <f t="shared" si="335"/>
        <v>150</v>
      </c>
    </row>
    <row r="1086" spans="1:8">
      <c r="A1086" s="208">
        <v>2200106</v>
      </c>
      <c r="B1086" s="233" t="s">
        <v>859</v>
      </c>
      <c r="C1086" s="210"/>
      <c r="D1086" s="210">
        <v>325</v>
      </c>
      <c r="E1086" s="210">
        <v>10</v>
      </c>
      <c r="F1086" s="52"/>
      <c r="G1086" s="52">
        <f t="shared" si="328"/>
        <v>3.0769230769230799E-2</v>
      </c>
      <c r="H1086" s="196">
        <f t="shared" si="335"/>
        <v>335</v>
      </c>
    </row>
    <row r="1087" spans="1:8" hidden="1">
      <c r="A1087" s="208">
        <v>2200107</v>
      </c>
      <c r="B1087" s="233" t="s">
        <v>860</v>
      </c>
      <c r="C1087" s="210"/>
      <c r="D1087" s="210"/>
      <c r="E1087" s="210"/>
      <c r="F1087" s="52" t="e">
        <f t="shared" si="327"/>
        <v>#DIV/0!</v>
      </c>
      <c r="G1087" s="52" t="e">
        <f t="shared" si="328"/>
        <v>#DIV/0!</v>
      </c>
      <c r="H1087" s="196">
        <f t="shared" si="335"/>
        <v>0</v>
      </c>
    </row>
    <row r="1088" spans="1:8" hidden="1">
      <c r="A1088" s="208">
        <v>2200108</v>
      </c>
      <c r="B1088" s="233" t="s">
        <v>861</v>
      </c>
      <c r="C1088" s="210"/>
      <c r="D1088" s="210"/>
      <c r="E1088" s="210"/>
      <c r="F1088" s="52" t="e">
        <f t="shared" si="327"/>
        <v>#DIV/0!</v>
      </c>
      <c r="G1088" s="52" t="e">
        <f t="shared" si="328"/>
        <v>#DIV/0!</v>
      </c>
      <c r="H1088" s="196">
        <f t="shared" si="335"/>
        <v>0</v>
      </c>
    </row>
    <row r="1089" spans="1:8">
      <c r="A1089" s="208">
        <v>2200109</v>
      </c>
      <c r="B1089" s="233" t="s">
        <v>862</v>
      </c>
      <c r="C1089" s="210"/>
      <c r="D1089" s="210">
        <v>5</v>
      </c>
      <c r="E1089" s="210">
        <v>120</v>
      </c>
      <c r="F1089" s="52"/>
      <c r="G1089" s="52">
        <f t="shared" si="328"/>
        <v>24</v>
      </c>
      <c r="H1089" s="196">
        <f t="shared" si="335"/>
        <v>125</v>
      </c>
    </row>
    <row r="1090" spans="1:8" hidden="1">
      <c r="A1090" s="208">
        <v>2200112</v>
      </c>
      <c r="B1090" s="233" t="s">
        <v>863</v>
      </c>
      <c r="C1090" s="210"/>
      <c r="D1090" s="210"/>
      <c r="E1090" s="210"/>
      <c r="F1090" s="52" t="e">
        <f t="shared" si="327"/>
        <v>#DIV/0!</v>
      </c>
      <c r="G1090" s="52" t="e">
        <f t="shared" si="328"/>
        <v>#DIV/0!</v>
      </c>
      <c r="H1090" s="196">
        <f t="shared" si="335"/>
        <v>0</v>
      </c>
    </row>
    <row r="1091" spans="1:8" hidden="1">
      <c r="A1091" s="208">
        <v>2200113</v>
      </c>
      <c r="B1091" s="233" t="s">
        <v>864</v>
      </c>
      <c r="C1091" s="210"/>
      <c r="D1091" s="210"/>
      <c r="E1091" s="210"/>
      <c r="F1091" s="52" t="e">
        <f t="shared" si="327"/>
        <v>#DIV/0!</v>
      </c>
      <c r="G1091" s="52" t="e">
        <f t="shared" si="328"/>
        <v>#DIV/0!</v>
      </c>
      <c r="H1091" s="196">
        <f t="shared" si="335"/>
        <v>0</v>
      </c>
    </row>
    <row r="1092" spans="1:8" hidden="1">
      <c r="A1092" s="208">
        <v>2200114</v>
      </c>
      <c r="B1092" s="233" t="s">
        <v>865</v>
      </c>
      <c r="C1092" s="210"/>
      <c r="D1092" s="210"/>
      <c r="E1092" s="210"/>
      <c r="F1092" s="52" t="e">
        <f t="shared" si="327"/>
        <v>#DIV/0!</v>
      </c>
      <c r="G1092" s="52" t="e">
        <f t="shared" si="328"/>
        <v>#DIV/0!</v>
      </c>
      <c r="H1092" s="196">
        <f t="shared" si="335"/>
        <v>0</v>
      </c>
    </row>
    <row r="1093" spans="1:8" hidden="1">
      <c r="A1093" s="208">
        <v>2200115</v>
      </c>
      <c r="B1093" s="233" t="s">
        <v>866</v>
      </c>
      <c r="C1093" s="210"/>
      <c r="D1093" s="210"/>
      <c r="E1093" s="210"/>
      <c r="F1093" s="52" t="e">
        <f t="shared" si="327"/>
        <v>#DIV/0!</v>
      </c>
      <c r="G1093" s="52" t="e">
        <f t="shared" si="328"/>
        <v>#DIV/0!</v>
      </c>
      <c r="H1093" s="196">
        <f t="shared" si="335"/>
        <v>0</v>
      </c>
    </row>
    <row r="1094" spans="1:8" hidden="1">
      <c r="A1094" s="208">
        <v>2200116</v>
      </c>
      <c r="B1094" s="233" t="s">
        <v>867</v>
      </c>
      <c r="C1094" s="210"/>
      <c r="D1094" s="210"/>
      <c r="E1094" s="210"/>
      <c r="F1094" s="52" t="e">
        <f t="shared" ref="F1094:F1157" si="352">E1094/C1094</f>
        <v>#DIV/0!</v>
      </c>
      <c r="G1094" s="52" t="e">
        <f t="shared" ref="G1094:G1157" si="353">E1094/D1094</f>
        <v>#DIV/0!</v>
      </c>
      <c r="H1094" s="196">
        <f t="shared" si="335"/>
        <v>0</v>
      </c>
    </row>
    <row r="1095" spans="1:8" hidden="1">
      <c r="A1095" s="208">
        <v>2200119</v>
      </c>
      <c r="B1095" s="233" t="s">
        <v>868</v>
      </c>
      <c r="C1095" s="210"/>
      <c r="D1095" s="210"/>
      <c r="E1095" s="210"/>
      <c r="F1095" s="52" t="e">
        <f t="shared" si="352"/>
        <v>#DIV/0!</v>
      </c>
      <c r="G1095" s="52" t="e">
        <f t="shared" si="353"/>
        <v>#DIV/0!</v>
      </c>
      <c r="H1095" s="196">
        <f t="shared" si="335"/>
        <v>0</v>
      </c>
    </row>
    <row r="1096" spans="1:8" hidden="1">
      <c r="A1096" s="208">
        <v>2200120</v>
      </c>
      <c r="B1096" s="233" t="s">
        <v>869</v>
      </c>
      <c r="C1096" s="210"/>
      <c r="D1096" s="210"/>
      <c r="E1096" s="210"/>
      <c r="F1096" s="52" t="e">
        <f t="shared" si="352"/>
        <v>#DIV/0!</v>
      </c>
      <c r="G1096" s="52" t="e">
        <f t="shared" si="353"/>
        <v>#DIV/0!</v>
      </c>
      <c r="H1096" s="196">
        <f t="shared" si="335"/>
        <v>0</v>
      </c>
    </row>
    <row r="1097" spans="1:8" hidden="1">
      <c r="A1097" s="208">
        <v>2200121</v>
      </c>
      <c r="B1097" s="233" t="s">
        <v>870</v>
      </c>
      <c r="C1097" s="210"/>
      <c r="D1097" s="210"/>
      <c r="E1097" s="210"/>
      <c r="F1097" s="52" t="e">
        <f t="shared" si="352"/>
        <v>#DIV/0!</v>
      </c>
      <c r="G1097" s="52" t="e">
        <f t="shared" si="353"/>
        <v>#DIV/0!</v>
      </c>
      <c r="H1097" s="196">
        <f t="shared" si="335"/>
        <v>0</v>
      </c>
    </row>
    <row r="1098" spans="1:8" hidden="1">
      <c r="A1098" s="208">
        <v>2200122</v>
      </c>
      <c r="B1098" s="233" t="s">
        <v>871</v>
      </c>
      <c r="C1098" s="210"/>
      <c r="D1098" s="210"/>
      <c r="E1098" s="210"/>
      <c r="F1098" s="52" t="e">
        <f t="shared" si="352"/>
        <v>#DIV/0!</v>
      </c>
      <c r="G1098" s="52" t="e">
        <f t="shared" si="353"/>
        <v>#DIV/0!</v>
      </c>
      <c r="H1098" s="196">
        <f t="shared" si="335"/>
        <v>0</v>
      </c>
    </row>
    <row r="1099" spans="1:8" hidden="1">
      <c r="A1099" s="208">
        <v>2200123</v>
      </c>
      <c r="B1099" s="233" t="s">
        <v>872</v>
      </c>
      <c r="C1099" s="210"/>
      <c r="D1099" s="210"/>
      <c r="E1099" s="210"/>
      <c r="F1099" s="52" t="e">
        <f t="shared" si="352"/>
        <v>#DIV/0!</v>
      </c>
      <c r="G1099" s="52" t="e">
        <f t="shared" si="353"/>
        <v>#DIV/0!</v>
      </c>
      <c r="H1099" s="196">
        <f t="shared" si="335"/>
        <v>0</v>
      </c>
    </row>
    <row r="1100" spans="1:8" hidden="1">
      <c r="A1100" s="208">
        <v>2200124</v>
      </c>
      <c r="B1100" s="233" t="s">
        <v>873</v>
      </c>
      <c r="C1100" s="210"/>
      <c r="D1100" s="210"/>
      <c r="E1100" s="210"/>
      <c r="F1100" s="52" t="e">
        <f t="shared" si="352"/>
        <v>#DIV/0!</v>
      </c>
      <c r="G1100" s="52" t="e">
        <f t="shared" si="353"/>
        <v>#DIV/0!</v>
      </c>
      <c r="H1100" s="196">
        <f t="shared" si="335"/>
        <v>0</v>
      </c>
    </row>
    <row r="1101" spans="1:8" hidden="1">
      <c r="A1101" s="208">
        <v>2200125</v>
      </c>
      <c r="B1101" s="233" t="s">
        <v>874</v>
      </c>
      <c r="C1101" s="210"/>
      <c r="D1101" s="210"/>
      <c r="E1101" s="210"/>
      <c r="F1101" s="52" t="e">
        <f t="shared" si="352"/>
        <v>#DIV/0!</v>
      </c>
      <c r="G1101" s="52" t="e">
        <f t="shared" si="353"/>
        <v>#DIV/0!</v>
      </c>
      <c r="H1101" s="196">
        <f t="shared" si="335"/>
        <v>0</v>
      </c>
    </row>
    <row r="1102" spans="1:8" hidden="1">
      <c r="A1102" s="208">
        <v>2200126</v>
      </c>
      <c r="B1102" s="233" t="s">
        <v>875</v>
      </c>
      <c r="C1102" s="210"/>
      <c r="D1102" s="210"/>
      <c r="E1102" s="210"/>
      <c r="F1102" s="52" t="e">
        <f t="shared" si="352"/>
        <v>#DIV/0!</v>
      </c>
      <c r="G1102" s="52" t="e">
        <f t="shared" si="353"/>
        <v>#DIV/0!</v>
      </c>
      <c r="H1102" s="196">
        <f t="shared" si="335"/>
        <v>0</v>
      </c>
    </row>
    <row r="1103" spans="1:8" hidden="1">
      <c r="A1103" s="208">
        <v>2200127</v>
      </c>
      <c r="B1103" s="233" t="s">
        <v>876</v>
      </c>
      <c r="C1103" s="210"/>
      <c r="D1103" s="210"/>
      <c r="E1103" s="210"/>
      <c r="F1103" s="52" t="e">
        <f t="shared" si="352"/>
        <v>#DIV/0!</v>
      </c>
      <c r="G1103" s="52" t="e">
        <f t="shared" si="353"/>
        <v>#DIV/0!</v>
      </c>
      <c r="H1103" s="196">
        <f t="shared" si="335"/>
        <v>0</v>
      </c>
    </row>
    <row r="1104" spans="1:8" hidden="1">
      <c r="A1104" s="208">
        <v>2200128</v>
      </c>
      <c r="B1104" s="233" t="s">
        <v>877</v>
      </c>
      <c r="C1104" s="210"/>
      <c r="D1104" s="210"/>
      <c r="E1104" s="210"/>
      <c r="F1104" s="52" t="e">
        <f t="shared" si="352"/>
        <v>#DIV/0!</v>
      </c>
      <c r="G1104" s="52" t="e">
        <f t="shared" si="353"/>
        <v>#DIV/0!</v>
      </c>
      <c r="H1104" s="196">
        <f t="shared" ref="H1104:H1167" si="354">C1104+D1104+E1104</f>
        <v>0</v>
      </c>
    </row>
    <row r="1105" spans="1:8" hidden="1">
      <c r="A1105" s="208">
        <v>2200129</v>
      </c>
      <c r="B1105" s="233" t="s">
        <v>878</v>
      </c>
      <c r="C1105" s="210"/>
      <c r="D1105" s="210"/>
      <c r="E1105" s="210"/>
      <c r="F1105" s="52" t="e">
        <f t="shared" si="352"/>
        <v>#DIV/0!</v>
      </c>
      <c r="G1105" s="52" t="e">
        <f t="shared" si="353"/>
        <v>#DIV/0!</v>
      </c>
      <c r="H1105" s="196">
        <f t="shared" si="354"/>
        <v>0</v>
      </c>
    </row>
    <row r="1106" spans="1:8" hidden="1">
      <c r="A1106" s="208">
        <v>2200150</v>
      </c>
      <c r="B1106" s="233" t="s">
        <v>54</v>
      </c>
      <c r="C1106" s="210"/>
      <c r="D1106" s="210"/>
      <c r="E1106" s="210"/>
      <c r="F1106" s="52" t="e">
        <f t="shared" si="352"/>
        <v>#DIV/0!</v>
      </c>
      <c r="G1106" s="52" t="e">
        <f t="shared" si="353"/>
        <v>#DIV/0!</v>
      </c>
      <c r="H1106" s="196">
        <f t="shared" si="354"/>
        <v>0</v>
      </c>
    </row>
    <row r="1107" spans="1:8">
      <c r="A1107" s="208">
        <v>2200199</v>
      </c>
      <c r="B1107" s="233" t="s">
        <v>879</v>
      </c>
      <c r="C1107" s="210"/>
      <c r="D1107" s="210">
        <v>50</v>
      </c>
      <c r="E1107" s="210"/>
      <c r="F1107" s="52"/>
      <c r="G1107" s="52">
        <f t="shared" si="353"/>
        <v>0</v>
      </c>
      <c r="H1107" s="196">
        <f t="shared" si="354"/>
        <v>50</v>
      </c>
    </row>
    <row r="1108" spans="1:8" hidden="1">
      <c r="A1108" s="205">
        <v>22005</v>
      </c>
      <c r="B1108" s="231" t="s">
        <v>880</v>
      </c>
      <c r="C1108" s="207">
        <f>SUM(C1109:C1122)</f>
        <v>0</v>
      </c>
      <c r="D1108" s="205">
        <f t="shared" ref="D1108" si="355">SUM(D1109:D1122)</f>
        <v>0</v>
      </c>
      <c r="E1108" s="207">
        <f t="shared" ref="E1108" si="356">SUM(E1109:E1122)</f>
        <v>0</v>
      </c>
      <c r="F1108" s="52" t="e">
        <f t="shared" si="352"/>
        <v>#DIV/0!</v>
      </c>
      <c r="G1108" s="52" t="e">
        <f t="shared" si="353"/>
        <v>#DIV/0!</v>
      </c>
      <c r="H1108" s="196">
        <f t="shared" si="354"/>
        <v>0</v>
      </c>
    </row>
    <row r="1109" spans="1:8" hidden="1">
      <c r="A1109" s="208">
        <v>2200501</v>
      </c>
      <c r="B1109" s="233" t="s">
        <v>45</v>
      </c>
      <c r="C1109" s="210"/>
      <c r="D1109" s="208"/>
      <c r="E1109" s="210"/>
      <c r="F1109" s="52" t="e">
        <f t="shared" si="352"/>
        <v>#DIV/0!</v>
      </c>
      <c r="G1109" s="52" t="e">
        <f t="shared" si="353"/>
        <v>#DIV/0!</v>
      </c>
      <c r="H1109" s="196">
        <f t="shared" si="354"/>
        <v>0</v>
      </c>
    </row>
    <row r="1110" spans="1:8" hidden="1">
      <c r="A1110" s="208">
        <v>2200502</v>
      </c>
      <c r="B1110" s="233" t="s">
        <v>46</v>
      </c>
      <c r="C1110" s="210"/>
      <c r="D1110" s="208"/>
      <c r="E1110" s="210"/>
      <c r="F1110" s="52" t="e">
        <f t="shared" si="352"/>
        <v>#DIV/0!</v>
      </c>
      <c r="G1110" s="52" t="e">
        <f t="shared" si="353"/>
        <v>#DIV/0!</v>
      </c>
      <c r="H1110" s="196">
        <f t="shared" si="354"/>
        <v>0</v>
      </c>
    </row>
    <row r="1111" spans="1:8" hidden="1">
      <c r="A1111" s="208">
        <v>2200503</v>
      </c>
      <c r="B1111" s="233" t="s">
        <v>47</v>
      </c>
      <c r="C1111" s="210"/>
      <c r="D1111" s="208"/>
      <c r="E1111" s="210"/>
      <c r="F1111" s="52" t="e">
        <f t="shared" si="352"/>
        <v>#DIV/0!</v>
      </c>
      <c r="G1111" s="52" t="e">
        <f t="shared" si="353"/>
        <v>#DIV/0!</v>
      </c>
      <c r="H1111" s="196">
        <f t="shared" si="354"/>
        <v>0</v>
      </c>
    </row>
    <row r="1112" spans="1:8" hidden="1">
      <c r="A1112" s="208">
        <v>2200504</v>
      </c>
      <c r="B1112" s="233" t="s">
        <v>881</v>
      </c>
      <c r="C1112" s="210"/>
      <c r="D1112" s="208"/>
      <c r="E1112" s="210"/>
      <c r="F1112" s="52" t="e">
        <f t="shared" si="352"/>
        <v>#DIV/0!</v>
      </c>
      <c r="G1112" s="52" t="e">
        <f t="shared" si="353"/>
        <v>#DIV/0!</v>
      </c>
      <c r="H1112" s="196">
        <f t="shared" si="354"/>
        <v>0</v>
      </c>
    </row>
    <row r="1113" spans="1:8" hidden="1">
      <c r="A1113" s="208">
        <v>2200506</v>
      </c>
      <c r="B1113" s="233" t="s">
        <v>882</v>
      </c>
      <c r="C1113" s="210"/>
      <c r="D1113" s="208"/>
      <c r="E1113" s="210"/>
      <c r="F1113" s="52" t="e">
        <f t="shared" si="352"/>
        <v>#DIV/0!</v>
      </c>
      <c r="G1113" s="52" t="e">
        <f t="shared" si="353"/>
        <v>#DIV/0!</v>
      </c>
      <c r="H1113" s="196">
        <f t="shared" si="354"/>
        <v>0</v>
      </c>
    </row>
    <row r="1114" spans="1:8" hidden="1">
      <c r="A1114" s="208">
        <v>2200507</v>
      </c>
      <c r="B1114" s="233" t="s">
        <v>883</v>
      </c>
      <c r="C1114" s="210"/>
      <c r="D1114" s="208"/>
      <c r="E1114" s="210"/>
      <c r="F1114" s="52" t="e">
        <f t="shared" si="352"/>
        <v>#DIV/0!</v>
      </c>
      <c r="G1114" s="52" t="e">
        <f t="shared" si="353"/>
        <v>#DIV/0!</v>
      </c>
      <c r="H1114" s="196">
        <f t="shared" si="354"/>
        <v>0</v>
      </c>
    </row>
    <row r="1115" spans="1:8" hidden="1">
      <c r="A1115" s="208">
        <v>2200508</v>
      </c>
      <c r="B1115" s="233" t="s">
        <v>884</v>
      </c>
      <c r="C1115" s="210"/>
      <c r="D1115" s="208"/>
      <c r="E1115" s="210"/>
      <c r="F1115" s="52" t="e">
        <f t="shared" si="352"/>
        <v>#DIV/0!</v>
      </c>
      <c r="G1115" s="52" t="e">
        <f t="shared" si="353"/>
        <v>#DIV/0!</v>
      </c>
      <c r="H1115" s="196">
        <f t="shared" si="354"/>
        <v>0</v>
      </c>
    </row>
    <row r="1116" spans="1:8" hidden="1">
      <c r="A1116" s="208">
        <v>2200509</v>
      </c>
      <c r="B1116" s="233" t="s">
        <v>885</v>
      </c>
      <c r="C1116" s="210"/>
      <c r="D1116" s="208"/>
      <c r="E1116" s="210"/>
      <c r="F1116" s="52" t="e">
        <f t="shared" si="352"/>
        <v>#DIV/0!</v>
      </c>
      <c r="G1116" s="52" t="e">
        <f t="shared" si="353"/>
        <v>#DIV/0!</v>
      </c>
      <c r="H1116" s="196">
        <f t="shared" si="354"/>
        <v>0</v>
      </c>
    </row>
    <row r="1117" spans="1:8" hidden="1">
      <c r="A1117" s="208">
        <v>2200510</v>
      </c>
      <c r="B1117" s="233" t="s">
        <v>886</v>
      </c>
      <c r="C1117" s="210"/>
      <c r="D1117" s="208"/>
      <c r="E1117" s="210"/>
      <c r="F1117" s="52" t="e">
        <f t="shared" si="352"/>
        <v>#DIV/0!</v>
      </c>
      <c r="G1117" s="52" t="e">
        <f t="shared" si="353"/>
        <v>#DIV/0!</v>
      </c>
      <c r="H1117" s="196">
        <f t="shared" si="354"/>
        <v>0</v>
      </c>
    </row>
    <row r="1118" spans="1:8" hidden="1">
      <c r="A1118" s="208">
        <v>2200511</v>
      </c>
      <c r="B1118" s="233" t="s">
        <v>887</v>
      </c>
      <c r="C1118" s="210"/>
      <c r="D1118" s="208"/>
      <c r="E1118" s="210"/>
      <c r="F1118" s="52" t="e">
        <f t="shared" si="352"/>
        <v>#DIV/0!</v>
      </c>
      <c r="G1118" s="52" t="e">
        <f t="shared" si="353"/>
        <v>#DIV/0!</v>
      </c>
      <c r="H1118" s="196">
        <f t="shared" si="354"/>
        <v>0</v>
      </c>
    </row>
    <row r="1119" spans="1:8" hidden="1">
      <c r="A1119" s="208">
        <v>2200512</v>
      </c>
      <c r="B1119" s="233" t="s">
        <v>888</v>
      </c>
      <c r="C1119" s="210"/>
      <c r="D1119" s="208"/>
      <c r="E1119" s="210"/>
      <c r="F1119" s="52" t="e">
        <f t="shared" si="352"/>
        <v>#DIV/0!</v>
      </c>
      <c r="G1119" s="52" t="e">
        <f t="shared" si="353"/>
        <v>#DIV/0!</v>
      </c>
      <c r="H1119" s="196">
        <f t="shared" si="354"/>
        <v>0</v>
      </c>
    </row>
    <row r="1120" spans="1:8" hidden="1">
      <c r="A1120" s="208">
        <v>2200513</v>
      </c>
      <c r="B1120" s="233" t="s">
        <v>889</v>
      </c>
      <c r="C1120" s="210"/>
      <c r="D1120" s="208"/>
      <c r="E1120" s="210"/>
      <c r="F1120" s="52" t="e">
        <f t="shared" si="352"/>
        <v>#DIV/0!</v>
      </c>
      <c r="G1120" s="52" t="e">
        <f t="shared" si="353"/>
        <v>#DIV/0!</v>
      </c>
      <c r="H1120" s="196">
        <f t="shared" si="354"/>
        <v>0</v>
      </c>
    </row>
    <row r="1121" spans="1:8" hidden="1">
      <c r="A1121" s="208">
        <v>2200514</v>
      </c>
      <c r="B1121" s="233" t="s">
        <v>890</v>
      </c>
      <c r="C1121" s="210"/>
      <c r="D1121" s="208"/>
      <c r="E1121" s="210"/>
      <c r="F1121" s="52" t="e">
        <f t="shared" si="352"/>
        <v>#DIV/0!</v>
      </c>
      <c r="G1121" s="52" t="e">
        <f t="shared" si="353"/>
        <v>#DIV/0!</v>
      </c>
      <c r="H1121" s="196">
        <f t="shared" si="354"/>
        <v>0</v>
      </c>
    </row>
    <row r="1122" spans="1:8" hidden="1">
      <c r="A1122" s="208">
        <v>2200599</v>
      </c>
      <c r="B1122" s="233" t="s">
        <v>891</v>
      </c>
      <c r="C1122" s="210"/>
      <c r="D1122" s="208"/>
      <c r="E1122" s="210"/>
      <c r="F1122" s="52" t="e">
        <f t="shared" si="352"/>
        <v>#DIV/0!</v>
      </c>
      <c r="G1122" s="52" t="e">
        <f t="shared" si="353"/>
        <v>#DIV/0!</v>
      </c>
      <c r="H1122" s="196">
        <f t="shared" si="354"/>
        <v>0</v>
      </c>
    </row>
    <row r="1123" spans="1:8" hidden="1">
      <c r="A1123" s="205">
        <v>22099</v>
      </c>
      <c r="B1123" s="231" t="s">
        <v>892</v>
      </c>
      <c r="C1123" s="207"/>
      <c r="D1123" s="205">
        <v>0</v>
      </c>
      <c r="E1123" s="207"/>
      <c r="F1123" s="52" t="e">
        <f t="shared" si="352"/>
        <v>#DIV/0!</v>
      </c>
      <c r="G1123" s="52" t="e">
        <f t="shared" si="353"/>
        <v>#DIV/0!</v>
      </c>
      <c r="H1123" s="196">
        <f t="shared" si="354"/>
        <v>0</v>
      </c>
    </row>
    <row r="1124" spans="1:8">
      <c r="A1124" s="202">
        <v>221</v>
      </c>
      <c r="B1124" s="232" t="s">
        <v>893</v>
      </c>
      <c r="C1124" s="204">
        <f>C1125+C1136+C1140</f>
        <v>4203</v>
      </c>
      <c r="D1124" s="202">
        <f t="shared" ref="D1124" si="357">D1125+D1136+D1140</f>
        <v>3211</v>
      </c>
      <c r="E1124" s="204">
        <f t="shared" ref="E1124" si="358">E1125+E1136+E1140</f>
        <v>2725</v>
      </c>
      <c r="F1124" s="52">
        <f t="shared" si="352"/>
        <v>0.64834641922436398</v>
      </c>
      <c r="G1124" s="52">
        <f t="shared" si="353"/>
        <v>0.84864528184366195</v>
      </c>
      <c r="H1124" s="196">
        <f t="shared" si="354"/>
        <v>10139</v>
      </c>
    </row>
    <row r="1125" spans="1:8">
      <c r="A1125" s="205">
        <v>22101</v>
      </c>
      <c r="B1125" s="231" t="s">
        <v>894</v>
      </c>
      <c r="C1125" s="207">
        <f>SUM(C1126:C1135)</f>
        <v>3140</v>
      </c>
      <c r="D1125" s="205">
        <f t="shared" ref="D1125" si="359">SUM(D1126:D1135)</f>
        <v>2097</v>
      </c>
      <c r="E1125" s="207">
        <f t="shared" ref="E1125" si="360">SUM(E1126:E1135)</f>
        <v>1581</v>
      </c>
      <c r="F1125" s="52">
        <f t="shared" si="352"/>
        <v>0.50350318471337596</v>
      </c>
      <c r="G1125" s="52">
        <f t="shared" si="353"/>
        <v>0.75393419170243203</v>
      </c>
      <c r="H1125" s="196">
        <f t="shared" si="354"/>
        <v>6818</v>
      </c>
    </row>
    <row r="1126" spans="1:8" hidden="1">
      <c r="A1126" s="208">
        <v>2210101</v>
      </c>
      <c r="B1126" s="233" t="s">
        <v>895</v>
      </c>
      <c r="C1126" s="210"/>
      <c r="D1126" s="210"/>
      <c r="E1126" s="210"/>
      <c r="F1126" s="52" t="e">
        <f t="shared" si="352"/>
        <v>#DIV/0!</v>
      </c>
      <c r="G1126" s="52" t="e">
        <f t="shared" si="353"/>
        <v>#DIV/0!</v>
      </c>
      <c r="H1126" s="196">
        <f t="shared" si="354"/>
        <v>0</v>
      </c>
    </row>
    <row r="1127" spans="1:8" hidden="1">
      <c r="A1127" s="208">
        <v>2210102</v>
      </c>
      <c r="B1127" s="233" t="s">
        <v>896</v>
      </c>
      <c r="C1127" s="210"/>
      <c r="D1127" s="210"/>
      <c r="E1127" s="210"/>
      <c r="F1127" s="52" t="e">
        <f t="shared" si="352"/>
        <v>#DIV/0!</v>
      </c>
      <c r="G1127" s="52" t="e">
        <f t="shared" si="353"/>
        <v>#DIV/0!</v>
      </c>
      <c r="H1127" s="196">
        <f t="shared" si="354"/>
        <v>0</v>
      </c>
    </row>
    <row r="1128" spans="1:8">
      <c r="A1128" s="208">
        <v>2210103</v>
      </c>
      <c r="B1128" s="233" t="s">
        <v>897</v>
      </c>
      <c r="C1128" s="210">
        <v>2373</v>
      </c>
      <c r="D1128" s="210"/>
      <c r="E1128" s="210"/>
      <c r="F1128" s="52">
        <f t="shared" si="352"/>
        <v>0</v>
      </c>
      <c r="G1128" s="52"/>
      <c r="H1128" s="196">
        <f t="shared" si="354"/>
        <v>2373</v>
      </c>
    </row>
    <row r="1129" spans="1:8" hidden="1">
      <c r="A1129" s="208">
        <v>2210104</v>
      </c>
      <c r="B1129" s="233" t="s">
        <v>898</v>
      </c>
      <c r="C1129" s="210"/>
      <c r="D1129" s="210"/>
      <c r="E1129" s="210"/>
      <c r="F1129" s="52" t="e">
        <f t="shared" si="352"/>
        <v>#DIV/0!</v>
      </c>
      <c r="G1129" s="52" t="e">
        <f t="shared" si="353"/>
        <v>#DIV/0!</v>
      </c>
      <c r="H1129" s="196">
        <f t="shared" si="354"/>
        <v>0</v>
      </c>
    </row>
    <row r="1130" spans="1:8" hidden="1">
      <c r="A1130" s="208">
        <v>2210105</v>
      </c>
      <c r="B1130" s="233" t="s">
        <v>899</v>
      </c>
      <c r="C1130" s="210"/>
      <c r="D1130" s="210"/>
      <c r="E1130" s="210"/>
      <c r="F1130" s="52" t="e">
        <f t="shared" si="352"/>
        <v>#DIV/0!</v>
      </c>
      <c r="G1130" s="52" t="e">
        <f t="shared" si="353"/>
        <v>#DIV/0!</v>
      </c>
      <c r="H1130" s="196">
        <f t="shared" si="354"/>
        <v>0</v>
      </c>
    </row>
    <row r="1131" spans="1:8" hidden="1">
      <c r="A1131" s="208">
        <v>2210106</v>
      </c>
      <c r="B1131" s="233" t="s">
        <v>900</v>
      </c>
      <c r="C1131" s="210"/>
      <c r="D1131" s="210"/>
      <c r="E1131" s="210"/>
      <c r="F1131" s="52" t="e">
        <f t="shared" si="352"/>
        <v>#DIV/0!</v>
      </c>
      <c r="G1131" s="52" t="e">
        <f t="shared" si="353"/>
        <v>#DIV/0!</v>
      </c>
      <c r="H1131" s="196">
        <f t="shared" si="354"/>
        <v>0</v>
      </c>
    </row>
    <row r="1132" spans="1:8" hidden="1">
      <c r="A1132" s="208">
        <v>2210107</v>
      </c>
      <c r="B1132" s="233" t="s">
        <v>901</v>
      </c>
      <c r="C1132" s="210"/>
      <c r="D1132" s="210"/>
      <c r="E1132" s="210"/>
      <c r="F1132" s="52" t="e">
        <f t="shared" si="352"/>
        <v>#DIV/0!</v>
      </c>
      <c r="G1132" s="52" t="e">
        <f t="shared" si="353"/>
        <v>#DIV/0!</v>
      </c>
      <c r="H1132" s="196">
        <f t="shared" si="354"/>
        <v>0</v>
      </c>
    </row>
    <row r="1133" spans="1:8">
      <c r="A1133" s="208">
        <v>2210108</v>
      </c>
      <c r="B1133" s="233" t="s">
        <v>902</v>
      </c>
      <c r="C1133" s="210">
        <v>606</v>
      </c>
      <c r="D1133" s="210">
        <v>2008</v>
      </c>
      <c r="E1133" s="210">
        <f>500+1081</f>
        <v>1581</v>
      </c>
      <c r="F1133" s="52">
        <f t="shared" si="352"/>
        <v>2.6089108910891099</v>
      </c>
      <c r="G1133" s="52">
        <f t="shared" si="353"/>
        <v>0.78735059760956205</v>
      </c>
      <c r="H1133" s="196">
        <f t="shared" si="354"/>
        <v>4195</v>
      </c>
    </row>
    <row r="1134" spans="1:8" hidden="1">
      <c r="A1134" s="208">
        <v>2210109</v>
      </c>
      <c r="B1134" s="233" t="s">
        <v>903</v>
      </c>
      <c r="C1134" s="210"/>
      <c r="D1134" s="210"/>
      <c r="E1134" s="210"/>
      <c r="F1134" s="52" t="e">
        <f t="shared" si="352"/>
        <v>#DIV/0!</v>
      </c>
      <c r="G1134" s="52" t="e">
        <f t="shared" si="353"/>
        <v>#DIV/0!</v>
      </c>
      <c r="H1134" s="196">
        <f t="shared" si="354"/>
        <v>0</v>
      </c>
    </row>
    <row r="1135" spans="1:8">
      <c r="A1135" s="208">
        <v>2210199</v>
      </c>
      <c r="B1135" s="233" t="s">
        <v>904</v>
      </c>
      <c r="C1135" s="210">
        <v>161</v>
      </c>
      <c r="D1135" s="210">
        <v>89</v>
      </c>
      <c r="E1135" s="210"/>
      <c r="F1135" s="52">
        <f t="shared" si="352"/>
        <v>0</v>
      </c>
      <c r="G1135" s="52">
        <f t="shared" si="353"/>
        <v>0</v>
      </c>
      <c r="H1135" s="196">
        <f t="shared" si="354"/>
        <v>250</v>
      </c>
    </row>
    <row r="1136" spans="1:8">
      <c r="A1136" s="205">
        <v>22102</v>
      </c>
      <c r="B1136" s="231" t="s">
        <v>905</v>
      </c>
      <c r="C1136" s="207">
        <f>SUM(C1137:C1139)</f>
        <v>1063</v>
      </c>
      <c r="D1136" s="205">
        <f t="shared" ref="D1136" si="361">SUM(D1137:D1139)</f>
        <v>1114</v>
      </c>
      <c r="E1136" s="207">
        <f t="shared" ref="E1136" si="362">SUM(E1137:E1139)</f>
        <v>1144</v>
      </c>
      <c r="F1136" s="52">
        <f t="shared" si="352"/>
        <v>1.07619943555974</v>
      </c>
      <c r="G1136" s="52">
        <f t="shared" si="353"/>
        <v>1.02692998204668</v>
      </c>
      <c r="H1136" s="196">
        <f t="shared" si="354"/>
        <v>3321</v>
      </c>
    </row>
    <row r="1137" spans="1:8">
      <c r="A1137" s="208">
        <v>2210201</v>
      </c>
      <c r="B1137" s="233" t="s">
        <v>906</v>
      </c>
      <c r="C1137" s="210">
        <v>1063</v>
      </c>
      <c r="D1137" s="210">
        <v>1114</v>
      </c>
      <c r="E1137" s="210">
        <v>1144</v>
      </c>
      <c r="F1137" s="52">
        <f t="shared" si="352"/>
        <v>1.07619943555974</v>
      </c>
      <c r="G1137" s="52">
        <f t="shared" si="353"/>
        <v>1.02692998204668</v>
      </c>
      <c r="H1137" s="196">
        <f t="shared" si="354"/>
        <v>3321</v>
      </c>
    </row>
    <row r="1138" spans="1:8" hidden="1">
      <c r="A1138" s="208">
        <v>2210202</v>
      </c>
      <c r="B1138" s="233" t="s">
        <v>907</v>
      </c>
      <c r="C1138" s="210"/>
      <c r="D1138" s="210"/>
      <c r="E1138" s="210"/>
      <c r="F1138" s="52" t="e">
        <f t="shared" si="352"/>
        <v>#DIV/0!</v>
      </c>
      <c r="G1138" s="52" t="e">
        <f t="shared" si="353"/>
        <v>#DIV/0!</v>
      </c>
      <c r="H1138" s="196">
        <f t="shared" si="354"/>
        <v>0</v>
      </c>
    </row>
    <row r="1139" spans="1:8" hidden="1">
      <c r="A1139" s="208">
        <v>2210203</v>
      </c>
      <c r="B1139" s="233" t="s">
        <v>908</v>
      </c>
      <c r="C1139" s="210"/>
      <c r="D1139" s="210"/>
      <c r="E1139" s="210"/>
      <c r="F1139" s="52" t="e">
        <f t="shared" si="352"/>
        <v>#DIV/0!</v>
      </c>
      <c r="G1139" s="52" t="e">
        <f t="shared" si="353"/>
        <v>#DIV/0!</v>
      </c>
      <c r="H1139" s="196">
        <f t="shared" si="354"/>
        <v>0</v>
      </c>
    </row>
    <row r="1140" spans="1:8" hidden="1">
      <c r="A1140" s="205">
        <v>22103</v>
      </c>
      <c r="B1140" s="231" t="s">
        <v>909</v>
      </c>
      <c r="C1140" s="207">
        <f>SUM(C1141:C1143)</f>
        <v>0</v>
      </c>
      <c r="D1140" s="205">
        <f t="shared" ref="D1140" si="363">SUM(D1141:D1143)</f>
        <v>0</v>
      </c>
      <c r="E1140" s="207">
        <f t="shared" ref="E1140" si="364">SUM(E1141:E1143)</f>
        <v>0</v>
      </c>
      <c r="F1140" s="52" t="e">
        <f t="shared" si="352"/>
        <v>#DIV/0!</v>
      </c>
      <c r="G1140" s="52" t="e">
        <f t="shared" si="353"/>
        <v>#DIV/0!</v>
      </c>
      <c r="H1140" s="196">
        <f t="shared" si="354"/>
        <v>0</v>
      </c>
    </row>
    <row r="1141" spans="1:8" hidden="1">
      <c r="A1141" s="208">
        <v>2210301</v>
      </c>
      <c r="B1141" s="233" t="s">
        <v>910</v>
      </c>
      <c r="C1141" s="210"/>
      <c r="D1141" s="208"/>
      <c r="E1141" s="210"/>
      <c r="F1141" s="52" t="e">
        <f t="shared" si="352"/>
        <v>#DIV/0!</v>
      </c>
      <c r="G1141" s="52" t="e">
        <f t="shared" si="353"/>
        <v>#DIV/0!</v>
      </c>
      <c r="H1141" s="196">
        <f t="shared" si="354"/>
        <v>0</v>
      </c>
    </row>
    <row r="1142" spans="1:8" hidden="1">
      <c r="A1142" s="208">
        <v>2210302</v>
      </c>
      <c r="B1142" s="233" t="s">
        <v>911</v>
      </c>
      <c r="C1142" s="210"/>
      <c r="D1142" s="208"/>
      <c r="E1142" s="210"/>
      <c r="F1142" s="52" t="e">
        <f t="shared" si="352"/>
        <v>#DIV/0!</v>
      </c>
      <c r="G1142" s="52" t="e">
        <f t="shared" si="353"/>
        <v>#DIV/0!</v>
      </c>
      <c r="H1142" s="196">
        <f t="shared" si="354"/>
        <v>0</v>
      </c>
    </row>
    <row r="1143" spans="1:8" hidden="1">
      <c r="A1143" s="208">
        <v>2210399</v>
      </c>
      <c r="B1143" s="233" t="s">
        <v>912</v>
      </c>
      <c r="C1143" s="210"/>
      <c r="D1143" s="208"/>
      <c r="E1143" s="210"/>
      <c r="F1143" s="52" t="e">
        <f t="shared" si="352"/>
        <v>#DIV/0!</v>
      </c>
      <c r="G1143" s="52" t="e">
        <f t="shared" si="353"/>
        <v>#DIV/0!</v>
      </c>
      <c r="H1143" s="196">
        <f t="shared" si="354"/>
        <v>0</v>
      </c>
    </row>
    <row r="1144" spans="1:8" hidden="1">
      <c r="A1144" s="202">
        <v>222</v>
      </c>
      <c r="B1144" s="232" t="s">
        <v>913</v>
      </c>
      <c r="C1144" s="204">
        <f>C1145+C1163+C1169+C1175</f>
        <v>0</v>
      </c>
      <c r="D1144" s="202">
        <f t="shared" ref="D1144" si="365">D1145+D1163+D1169+D1175</f>
        <v>0</v>
      </c>
      <c r="E1144" s="204">
        <f t="shared" ref="E1144" si="366">E1145+E1163+E1169+E1175</f>
        <v>0</v>
      </c>
      <c r="F1144" s="52" t="e">
        <f t="shared" si="352"/>
        <v>#DIV/0!</v>
      </c>
      <c r="G1144" s="52" t="e">
        <f t="shared" si="353"/>
        <v>#DIV/0!</v>
      </c>
      <c r="H1144" s="196">
        <f t="shared" si="354"/>
        <v>0</v>
      </c>
    </row>
    <row r="1145" spans="1:8" hidden="1">
      <c r="A1145" s="205">
        <v>22201</v>
      </c>
      <c r="B1145" s="231" t="s">
        <v>914</v>
      </c>
      <c r="C1145" s="207">
        <f>SUM(C1146:C1162)</f>
        <v>0</v>
      </c>
      <c r="D1145" s="205">
        <f t="shared" ref="D1145" si="367">SUM(D1146:D1162)</f>
        <v>0</v>
      </c>
      <c r="E1145" s="207">
        <f t="shared" ref="E1145" si="368">SUM(E1146:E1162)</f>
        <v>0</v>
      </c>
      <c r="F1145" s="52" t="e">
        <f t="shared" si="352"/>
        <v>#DIV/0!</v>
      </c>
      <c r="G1145" s="52" t="e">
        <f t="shared" si="353"/>
        <v>#DIV/0!</v>
      </c>
      <c r="H1145" s="196">
        <f t="shared" si="354"/>
        <v>0</v>
      </c>
    </row>
    <row r="1146" spans="1:8" hidden="1">
      <c r="A1146" s="208">
        <v>2220101</v>
      </c>
      <c r="B1146" s="233" t="s">
        <v>45</v>
      </c>
      <c r="C1146" s="210"/>
      <c r="D1146" s="208"/>
      <c r="E1146" s="210"/>
      <c r="F1146" s="52" t="e">
        <f t="shared" si="352"/>
        <v>#DIV/0!</v>
      </c>
      <c r="G1146" s="52" t="e">
        <f t="shared" si="353"/>
        <v>#DIV/0!</v>
      </c>
      <c r="H1146" s="196">
        <f t="shared" si="354"/>
        <v>0</v>
      </c>
    </row>
    <row r="1147" spans="1:8" hidden="1">
      <c r="A1147" s="208">
        <v>2220102</v>
      </c>
      <c r="B1147" s="233" t="s">
        <v>46</v>
      </c>
      <c r="C1147" s="210"/>
      <c r="D1147" s="208"/>
      <c r="E1147" s="210"/>
      <c r="F1147" s="52" t="e">
        <f t="shared" si="352"/>
        <v>#DIV/0!</v>
      </c>
      <c r="G1147" s="52" t="e">
        <f t="shared" si="353"/>
        <v>#DIV/0!</v>
      </c>
      <c r="H1147" s="196">
        <f t="shared" si="354"/>
        <v>0</v>
      </c>
    </row>
    <row r="1148" spans="1:8" hidden="1">
      <c r="A1148" s="208">
        <v>2220103</v>
      </c>
      <c r="B1148" s="233" t="s">
        <v>47</v>
      </c>
      <c r="C1148" s="210"/>
      <c r="D1148" s="208"/>
      <c r="E1148" s="210"/>
      <c r="F1148" s="52" t="e">
        <f t="shared" si="352"/>
        <v>#DIV/0!</v>
      </c>
      <c r="G1148" s="52" t="e">
        <f t="shared" si="353"/>
        <v>#DIV/0!</v>
      </c>
      <c r="H1148" s="196">
        <f t="shared" si="354"/>
        <v>0</v>
      </c>
    </row>
    <row r="1149" spans="1:8" hidden="1">
      <c r="A1149" s="208">
        <v>2220104</v>
      </c>
      <c r="B1149" s="233" t="s">
        <v>915</v>
      </c>
      <c r="C1149" s="210"/>
      <c r="D1149" s="208"/>
      <c r="E1149" s="210"/>
      <c r="F1149" s="52" t="e">
        <f t="shared" si="352"/>
        <v>#DIV/0!</v>
      </c>
      <c r="G1149" s="52" t="e">
        <f t="shared" si="353"/>
        <v>#DIV/0!</v>
      </c>
      <c r="H1149" s="196">
        <f t="shared" si="354"/>
        <v>0</v>
      </c>
    </row>
    <row r="1150" spans="1:8" hidden="1">
      <c r="A1150" s="208">
        <v>2220105</v>
      </c>
      <c r="B1150" s="233" t="s">
        <v>916</v>
      </c>
      <c r="C1150" s="210"/>
      <c r="D1150" s="208"/>
      <c r="E1150" s="210"/>
      <c r="F1150" s="52" t="e">
        <f t="shared" si="352"/>
        <v>#DIV/0!</v>
      </c>
      <c r="G1150" s="52" t="e">
        <f t="shared" si="353"/>
        <v>#DIV/0!</v>
      </c>
      <c r="H1150" s="196">
        <f t="shared" si="354"/>
        <v>0</v>
      </c>
    </row>
    <row r="1151" spans="1:8" hidden="1">
      <c r="A1151" s="208">
        <v>2220106</v>
      </c>
      <c r="B1151" s="233" t="s">
        <v>917</v>
      </c>
      <c r="C1151" s="210"/>
      <c r="D1151" s="208"/>
      <c r="E1151" s="210"/>
      <c r="F1151" s="52" t="e">
        <f t="shared" si="352"/>
        <v>#DIV/0!</v>
      </c>
      <c r="G1151" s="52" t="e">
        <f t="shared" si="353"/>
        <v>#DIV/0!</v>
      </c>
      <c r="H1151" s="196">
        <f t="shared" si="354"/>
        <v>0</v>
      </c>
    </row>
    <row r="1152" spans="1:8" hidden="1">
      <c r="A1152" s="208">
        <v>2220107</v>
      </c>
      <c r="B1152" s="233" t="s">
        <v>918</v>
      </c>
      <c r="C1152" s="210"/>
      <c r="D1152" s="208"/>
      <c r="E1152" s="210"/>
      <c r="F1152" s="52" t="e">
        <f t="shared" si="352"/>
        <v>#DIV/0!</v>
      </c>
      <c r="G1152" s="52" t="e">
        <f t="shared" si="353"/>
        <v>#DIV/0!</v>
      </c>
      <c r="H1152" s="196">
        <f t="shared" si="354"/>
        <v>0</v>
      </c>
    </row>
    <row r="1153" spans="1:8" hidden="1">
      <c r="A1153" s="208">
        <v>2220112</v>
      </c>
      <c r="B1153" s="233" t="s">
        <v>919</v>
      </c>
      <c r="C1153" s="210"/>
      <c r="D1153" s="208"/>
      <c r="E1153" s="210"/>
      <c r="F1153" s="52" t="e">
        <f t="shared" si="352"/>
        <v>#DIV/0!</v>
      </c>
      <c r="G1153" s="52" t="e">
        <f t="shared" si="353"/>
        <v>#DIV/0!</v>
      </c>
      <c r="H1153" s="196">
        <f t="shared" si="354"/>
        <v>0</v>
      </c>
    </row>
    <row r="1154" spans="1:8" hidden="1">
      <c r="A1154" s="208">
        <v>2220113</v>
      </c>
      <c r="B1154" s="233" t="s">
        <v>920</v>
      </c>
      <c r="C1154" s="210"/>
      <c r="D1154" s="208"/>
      <c r="E1154" s="210"/>
      <c r="F1154" s="52" t="e">
        <f t="shared" si="352"/>
        <v>#DIV/0!</v>
      </c>
      <c r="G1154" s="52" t="e">
        <f t="shared" si="353"/>
        <v>#DIV/0!</v>
      </c>
      <c r="H1154" s="196">
        <f t="shared" si="354"/>
        <v>0</v>
      </c>
    </row>
    <row r="1155" spans="1:8" hidden="1">
      <c r="A1155" s="208">
        <v>2220114</v>
      </c>
      <c r="B1155" s="233" t="s">
        <v>921</v>
      </c>
      <c r="C1155" s="210"/>
      <c r="D1155" s="208"/>
      <c r="E1155" s="210"/>
      <c r="F1155" s="52" t="e">
        <f t="shared" si="352"/>
        <v>#DIV/0!</v>
      </c>
      <c r="G1155" s="52" t="e">
        <f t="shared" si="353"/>
        <v>#DIV/0!</v>
      </c>
      <c r="H1155" s="196">
        <f t="shared" si="354"/>
        <v>0</v>
      </c>
    </row>
    <row r="1156" spans="1:8" hidden="1">
      <c r="A1156" s="208">
        <v>2220115</v>
      </c>
      <c r="B1156" s="233" t="s">
        <v>922</v>
      </c>
      <c r="C1156" s="210"/>
      <c r="D1156" s="208"/>
      <c r="E1156" s="210"/>
      <c r="F1156" s="52" t="e">
        <f t="shared" si="352"/>
        <v>#DIV/0!</v>
      </c>
      <c r="G1156" s="52" t="e">
        <f t="shared" si="353"/>
        <v>#DIV/0!</v>
      </c>
      <c r="H1156" s="196">
        <f t="shared" si="354"/>
        <v>0</v>
      </c>
    </row>
    <row r="1157" spans="1:8" hidden="1">
      <c r="A1157" s="208">
        <v>2220118</v>
      </c>
      <c r="B1157" s="233" t="s">
        <v>923</v>
      </c>
      <c r="C1157" s="210"/>
      <c r="D1157" s="208"/>
      <c r="E1157" s="210"/>
      <c r="F1157" s="52" t="e">
        <f t="shared" si="352"/>
        <v>#DIV/0!</v>
      </c>
      <c r="G1157" s="52" t="e">
        <f t="shared" si="353"/>
        <v>#DIV/0!</v>
      </c>
      <c r="H1157" s="196">
        <f t="shared" si="354"/>
        <v>0</v>
      </c>
    </row>
    <row r="1158" spans="1:8" hidden="1">
      <c r="A1158" s="208">
        <v>2220119</v>
      </c>
      <c r="B1158" s="233" t="s">
        <v>924</v>
      </c>
      <c r="C1158" s="210"/>
      <c r="D1158" s="208"/>
      <c r="E1158" s="210"/>
      <c r="F1158" s="52" t="e">
        <f t="shared" ref="F1158:F1221" si="369">E1158/C1158</f>
        <v>#DIV/0!</v>
      </c>
      <c r="G1158" s="52" t="e">
        <f t="shared" ref="G1158:G1221" si="370">E1158/D1158</f>
        <v>#DIV/0!</v>
      </c>
      <c r="H1158" s="196">
        <f t="shared" si="354"/>
        <v>0</v>
      </c>
    </row>
    <row r="1159" spans="1:8" hidden="1">
      <c r="A1159" s="208">
        <v>2220120</v>
      </c>
      <c r="B1159" s="233" t="s">
        <v>925</v>
      </c>
      <c r="C1159" s="210"/>
      <c r="D1159" s="208"/>
      <c r="E1159" s="210"/>
      <c r="F1159" s="52" t="e">
        <f t="shared" si="369"/>
        <v>#DIV/0!</v>
      </c>
      <c r="G1159" s="52" t="e">
        <f t="shared" si="370"/>
        <v>#DIV/0!</v>
      </c>
      <c r="H1159" s="196">
        <f t="shared" si="354"/>
        <v>0</v>
      </c>
    </row>
    <row r="1160" spans="1:8" hidden="1">
      <c r="A1160" s="208">
        <v>2220121</v>
      </c>
      <c r="B1160" s="233" t="s">
        <v>926</v>
      </c>
      <c r="C1160" s="210"/>
      <c r="D1160" s="208"/>
      <c r="E1160" s="210"/>
      <c r="F1160" s="52" t="e">
        <f t="shared" si="369"/>
        <v>#DIV/0!</v>
      </c>
      <c r="G1160" s="52" t="e">
        <f t="shared" si="370"/>
        <v>#DIV/0!</v>
      </c>
      <c r="H1160" s="196">
        <f t="shared" si="354"/>
        <v>0</v>
      </c>
    </row>
    <row r="1161" spans="1:8" hidden="1">
      <c r="A1161" s="208">
        <v>2220150</v>
      </c>
      <c r="B1161" s="233" t="s">
        <v>54</v>
      </c>
      <c r="C1161" s="210"/>
      <c r="D1161" s="208"/>
      <c r="E1161" s="210"/>
      <c r="F1161" s="52" t="e">
        <f t="shared" si="369"/>
        <v>#DIV/0!</v>
      </c>
      <c r="G1161" s="52" t="e">
        <f t="shared" si="370"/>
        <v>#DIV/0!</v>
      </c>
      <c r="H1161" s="196">
        <f t="shared" si="354"/>
        <v>0</v>
      </c>
    </row>
    <row r="1162" spans="1:8" hidden="1">
      <c r="A1162" s="208">
        <v>2220199</v>
      </c>
      <c r="B1162" s="233" t="s">
        <v>927</v>
      </c>
      <c r="C1162" s="210"/>
      <c r="D1162" s="208"/>
      <c r="E1162" s="210"/>
      <c r="F1162" s="52" t="e">
        <f t="shared" si="369"/>
        <v>#DIV/0!</v>
      </c>
      <c r="G1162" s="52" t="e">
        <f t="shared" si="370"/>
        <v>#DIV/0!</v>
      </c>
      <c r="H1162" s="196">
        <f t="shared" si="354"/>
        <v>0</v>
      </c>
    </row>
    <row r="1163" spans="1:8" hidden="1">
      <c r="A1163" s="205">
        <v>22203</v>
      </c>
      <c r="B1163" s="231" t="s">
        <v>928</v>
      </c>
      <c r="C1163" s="207">
        <f>SUM(C1164:C1168)</f>
        <v>0</v>
      </c>
      <c r="D1163" s="205">
        <f t="shared" ref="D1163" si="371">SUM(D1164:D1168)</f>
        <v>0</v>
      </c>
      <c r="E1163" s="207">
        <f t="shared" ref="E1163" si="372">SUM(E1164:E1168)</f>
        <v>0</v>
      </c>
      <c r="F1163" s="52" t="e">
        <f t="shared" si="369"/>
        <v>#DIV/0!</v>
      </c>
      <c r="G1163" s="52" t="e">
        <f t="shared" si="370"/>
        <v>#DIV/0!</v>
      </c>
      <c r="H1163" s="196">
        <f t="shared" si="354"/>
        <v>0</v>
      </c>
    </row>
    <row r="1164" spans="1:8" hidden="1">
      <c r="A1164" s="208">
        <v>2220301</v>
      </c>
      <c r="B1164" s="233" t="s">
        <v>929</v>
      </c>
      <c r="C1164" s="210"/>
      <c r="D1164" s="208"/>
      <c r="E1164" s="210"/>
      <c r="F1164" s="52" t="e">
        <f t="shared" si="369"/>
        <v>#DIV/0!</v>
      </c>
      <c r="G1164" s="52" t="e">
        <f t="shared" si="370"/>
        <v>#DIV/0!</v>
      </c>
      <c r="H1164" s="196">
        <f t="shared" si="354"/>
        <v>0</v>
      </c>
    </row>
    <row r="1165" spans="1:8" hidden="1">
      <c r="A1165" s="208">
        <v>2220303</v>
      </c>
      <c r="B1165" s="233" t="s">
        <v>930</v>
      </c>
      <c r="C1165" s="210"/>
      <c r="D1165" s="208"/>
      <c r="E1165" s="210"/>
      <c r="F1165" s="52" t="e">
        <f t="shared" si="369"/>
        <v>#DIV/0!</v>
      </c>
      <c r="G1165" s="52" t="e">
        <f t="shared" si="370"/>
        <v>#DIV/0!</v>
      </c>
      <c r="H1165" s="196">
        <f t="shared" si="354"/>
        <v>0</v>
      </c>
    </row>
    <row r="1166" spans="1:8" hidden="1">
      <c r="A1166" s="208">
        <v>2220304</v>
      </c>
      <c r="B1166" s="233" t="s">
        <v>931</v>
      </c>
      <c r="C1166" s="210"/>
      <c r="D1166" s="208"/>
      <c r="E1166" s="210"/>
      <c r="F1166" s="52" t="e">
        <f t="shared" si="369"/>
        <v>#DIV/0!</v>
      </c>
      <c r="G1166" s="52" t="e">
        <f t="shared" si="370"/>
        <v>#DIV/0!</v>
      </c>
      <c r="H1166" s="196">
        <f t="shared" si="354"/>
        <v>0</v>
      </c>
    </row>
    <row r="1167" spans="1:8" hidden="1">
      <c r="A1167" s="208">
        <v>2220305</v>
      </c>
      <c r="B1167" s="233" t="s">
        <v>932</v>
      </c>
      <c r="C1167" s="210"/>
      <c r="D1167" s="208"/>
      <c r="E1167" s="210"/>
      <c r="F1167" s="52" t="e">
        <f t="shared" si="369"/>
        <v>#DIV/0!</v>
      </c>
      <c r="G1167" s="52" t="e">
        <f t="shared" si="370"/>
        <v>#DIV/0!</v>
      </c>
      <c r="H1167" s="196">
        <f t="shared" si="354"/>
        <v>0</v>
      </c>
    </row>
    <row r="1168" spans="1:8" hidden="1">
      <c r="A1168" s="208">
        <v>2220399</v>
      </c>
      <c r="B1168" s="233" t="s">
        <v>933</v>
      </c>
      <c r="C1168" s="210"/>
      <c r="D1168" s="208"/>
      <c r="E1168" s="210"/>
      <c r="F1168" s="52" t="e">
        <f t="shared" si="369"/>
        <v>#DIV/0!</v>
      </c>
      <c r="G1168" s="52" t="e">
        <f t="shared" si="370"/>
        <v>#DIV/0!</v>
      </c>
      <c r="H1168" s="196">
        <f>C1168+D1168+E1168</f>
        <v>0</v>
      </c>
    </row>
    <row r="1169" spans="1:8" hidden="1">
      <c r="A1169" s="205">
        <v>22204</v>
      </c>
      <c r="B1169" s="231" t="s">
        <v>934</v>
      </c>
      <c r="C1169" s="207">
        <f>SUM(C1170:C1174)</f>
        <v>0</v>
      </c>
      <c r="D1169" s="205">
        <f t="shared" ref="D1169" si="373">SUM(D1170:D1174)</f>
        <v>0</v>
      </c>
      <c r="E1169" s="207">
        <f t="shared" ref="E1169" si="374">SUM(E1170:E1174)</f>
        <v>0</v>
      </c>
      <c r="F1169" s="52" t="e">
        <f t="shared" si="369"/>
        <v>#DIV/0!</v>
      </c>
      <c r="G1169" s="52" t="e">
        <f t="shared" si="370"/>
        <v>#DIV/0!</v>
      </c>
      <c r="H1169" s="196">
        <f>C1169+D1169+E1169</f>
        <v>0</v>
      </c>
    </row>
    <row r="1170" spans="1:8" hidden="1">
      <c r="A1170" s="208">
        <v>2220401</v>
      </c>
      <c r="B1170" s="233" t="s">
        <v>935</v>
      </c>
      <c r="C1170" s="210"/>
      <c r="D1170" s="208"/>
      <c r="E1170" s="210"/>
      <c r="F1170" s="52" t="e">
        <f t="shared" si="369"/>
        <v>#DIV/0!</v>
      </c>
      <c r="G1170" s="52" t="e">
        <f t="shared" si="370"/>
        <v>#DIV/0!</v>
      </c>
      <c r="H1170" s="196">
        <f>C1170+D1170+E1170</f>
        <v>0</v>
      </c>
    </row>
    <row r="1171" spans="1:8" hidden="1">
      <c r="A1171" s="208">
        <v>2220402</v>
      </c>
      <c r="B1171" s="233" t="s">
        <v>936</v>
      </c>
      <c r="C1171" s="210"/>
      <c r="D1171" s="208"/>
      <c r="E1171" s="210"/>
      <c r="F1171" s="52" t="e">
        <f t="shared" si="369"/>
        <v>#DIV/0!</v>
      </c>
      <c r="G1171" s="52" t="e">
        <f t="shared" si="370"/>
        <v>#DIV/0!</v>
      </c>
      <c r="H1171" s="196">
        <f>C1171+D1171+E1171</f>
        <v>0</v>
      </c>
    </row>
    <row r="1172" spans="1:8" hidden="1">
      <c r="A1172" s="208">
        <v>2220403</v>
      </c>
      <c r="B1172" s="233" t="s">
        <v>937</v>
      </c>
      <c r="C1172" s="210"/>
      <c r="D1172" s="208"/>
      <c r="E1172" s="210"/>
      <c r="F1172" s="52" t="e">
        <f t="shared" si="369"/>
        <v>#DIV/0!</v>
      </c>
      <c r="G1172" s="52" t="e">
        <f t="shared" si="370"/>
        <v>#DIV/0!</v>
      </c>
      <c r="H1172" s="196">
        <f>C1172+D1172+E1172</f>
        <v>0</v>
      </c>
    </row>
    <row r="1173" spans="1:8" hidden="1">
      <c r="A1173" s="208">
        <v>2220404</v>
      </c>
      <c r="B1173" s="233" t="s">
        <v>938</v>
      </c>
      <c r="C1173" s="210"/>
      <c r="D1173" s="208"/>
      <c r="E1173" s="210"/>
      <c r="F1173" s="52" t="e">
        <f t="shared" si="369"/>
        <v>#DIV/0!</v>
      </c>
      <c r="G1173" s="52" t="e">
        <f t="shared" si="370"/>
        <v>#DIV/0!</v>
      </c>
      <c r="H1173" s="196">
        <f t="shared" ref="H1173:H1204" si="375">C1173+D1173+E1173</f>
        <v>0</v>
      </c>
    </row>
    <row r="1174" spans="1:8" hidden="1">
      <c r="A1174" s="208">
        <v>2220499</v>
      </c>
      <c r="B1174" s="233" t="s">
        <v>939</v>
      </c>
      <c r="C1174" s="210"/>
      <c r="D1174" s="208"/>
      <c r="E1174" s="210"/>
      <c r="F1174" s="52" t="e">
        <f t="shared" si="369"/>
        <v>#DIV/0!</v>
      </c>
      <c r="G1174" s="52" t="e">
        <f t="shared" si="370"/>
        <v>#DIV/0!</v>
      </c>
      <c r="H1174" s="196">
        <f t="shared" si="375"/>
        <v>0</v>
      </c>
    </row>
    <row r="1175" spans="1:8" hidden="1">
      <c r="A1175" s="205">
        <v>22205</v>
      </c>
      <c r="B1175" s="231" t="s">
        <v>940</v>
      </c>
      <c r="C1175" s="207">
        <f>SUM(C1176:C1187)</f>
        <v>0</v>
      </c>
      <c r="D1175" s="205">
        <f t="shared" ref="D1175" si="376">SUM(D1176:D1187)</f>
        <v>0</v>
      </c>
      <c r="E1175" s="207">
        <f t="shared" ref="E1175" si="377">SUM(E1176:E1187)</f>
        <v>0</v>
      </c>
      <c r="F1175" s="52" t="e">
        <f t="shared" si="369"/>
        <v>#DIV/0!</v>
      </c>
      <c r="G1175" s="52" t="e">
        <f t="shared" si="370"/>
        <v>#DIV/0!</v>
      </c>
      <c r="H1175" s="196">
        <f t="shared" si="375"/>
        <v>0</v>
      </c>
    </row>
    <row r="1176" spans="1:8" hidden="1">
      <c r="A1176" s="208">
        <v>2220501</v>
      </c>
      <c r="B1176" s="233" t="s">
        <v>941</v>
      </c>
      <c r="C1176" s="210"/>
      <c r="D1176" s="208"/>
      <c r="E1176" s="210"/>
      <c r="F1176" s="52" t="e">
        <f t="shared" si="369"/>
        <v>#DIV/0!</v>
      </c>
      <c r="G1176" s="52" t="e">
        <f t="shared" si="370"/>
        <v>#DIV/0!</v>
      </c>
      <c r="H1176" s="196">
        <f t="shared" si="375"/>
        <v>0</v>
      </c>
    </row>
    <row r="1177" spans="1:8" hidden="1">
      <c r="A1177" s="208">
        <v>2220502</v>
      </c>
      <c r="B1177" s="233" t="s">
        <v>942</v>
      </c>
      <c r="C1177" s="210"/>
      <c r="D1177" s="208"/>
      <c r="E1177" s="210"/>
      <c r="F1177" s="52" t="e">
        <f t="shared" si="369"/>
        <v>#DIV/0!</v>
      </c>
      <c r="G1177" s="52" t="e">
        <f t="shared" si="370"/>
        <v>#DIV/0!</v>
      </c>
      <c r="H1177" s="196">
        <f t="shared" si="375"/>
        <v>0</v>
      </c>
    </row>
    <row r="1178" spans="1:8" hidden="1">
      <c r="A1178" s="208">
        <v>2220503</v>
      </c>
      <c r="B1178" s="233" t="s">
        <v>943</v>
      </c>
      <c r="C1178" s="210"/>
      <c r="D1178" s="208"/>
      <c r="E1178" s="210"/>
      <c r="F1178" s="52" t="e">
        <f t="shared" si="369"/>
        <v>#DIV/0!</v>
      </c>
      <c r="G1178" s="52" t="e">
        <f t="shared" si="370"/>
        <v>#DIV/0!</v>
      </c>
      <c r="H1178" s="196">
        <f t="shared" si="375"/>
        <v>0</v>
      </c>
    </row>
    <row r="1179" spans="1:8" hidden="1">
      <c r="A1179" s="208">
        <v>2220504</v>
      </c>
      <c r="B1179" s="233" t="s">
        <v>944</v>
      </c>
      <c r="C1179" s="210"/>
      <c r="D1179" s="208"/>
      <c r="E1179" s="210"/>
      <c r="F1179" s="52" t="e">
        <f t="shared" si="369"/>
        <v>#DIV/0!</v>
      </c>
      <c r="G1179" s="52" t="e">
        <f t="shared" si="370"/>
        <v>#DIV/0!</v>
      </c>
      <c r="H1179" s="196">
        <f t="shared" si="375"/>
        <v>0</v>
      </c>
    </row>
    <row r="1180" spans="1:8" hidden="1">
      <c r="A1180" s="208">
        <v>2220505</v>
      </c>
      <c r="B1180" s="233" t="s">
        <v>945</v>
      </c>
      <c r="C1180" s="210"/>
      <c r="D1180" s="208"/>
      <c r="E1180" s="210"/>
      <c r="F1180" s="52" t="e">
        <f t="shared" si="369"/>
        <v>#DIV/0!</v>
      </c>
      <c r="G1180" s="52" t="e">
        <f t="shared" si="370"/>
        <v>#DIV/0!</v>
      </c>
      <c r="H1180" s="196">
        <f t="shared" si="375"/>
        <v>0</v>
      </c>
    </row>
    <row r="1181" spans="1:8" hidden="1">
      <c r="A1181" s="208">
        <v>2220506</v>
      </c>
      <c r="B1181" s="233" t="s">
        <v>946</v>
      </c>
      <c r="C1181" s="210"/>
      <c r="D1181" s="208"/>
      <c r="E1181" s="210"/>
      <c r="F1181" s="52" t="e">
        <f t="shared" si="369"/>
        <v>#DIV/0!</v>
      </c>
      <c r="G1181" s="52" t="e">
        <f t="shared" si="370"/>
        <v>#DIV/0!</v>
      </c>
      <c r="H1181" s="196">
        <f t="shared" si="375"/>
        <v>0</v>
      </c>
    </row>
    <row r="1182" spans="1:8" hidden="1">
      <c r="A1182" s="208">
        <v>2220507</v>
      </c>
      <c r="B1182" s="233" t="s">
        <v>947</v>
      </c>
      <c r="C1182" s="210"/>
      <c r="D1182" s="208"/>
      <c r="E1182" s="210"/>
      <c r="F1182" s="52" t="e">
        <f t="shared" si="369"/>
        <v>#DIV/0!</v>
      </c>
      <c r="G1182" s="52" t="e">
        <f t="shared" si="370"/>
        <v>#DIV/0!</v>
      </c>
      <c r="H1182" s="196">
        <f t="shared" si="375"/>
        <v>0</v>
      </c>
    </row>
    <row r="1183" spans="1:8" hidden="1">
      <c r="A1183" s="208">
        <v>2220508</v>
      </c>
      <c r="B1183" s="233" t="s">
        <v>948</v>
      </c>
      <c r="C1183" s="210"/>
      <c r="D1183" s="208"/>
      <c r="E1183" s="210"/>
      <c r="F1183" s="52" t="e">
        <f t="shared" si="369"/>
        <v>#DIV/0!</v>
      </c>
      <c r="G1183" s="52" t="e">
        <f t="shared" si="370"/>
        <v>#DIV/0!</v>
      </c>
      <c r="H1183" s="196">
        <f t="shared" si="375"/>
        <v>0</v>
      </c>
    </row>
    <row r="1184" spans="1:8" hidden="1">
      <c r="A1184" s="208">
        <v>2220509</v>
      </c>
      <c r="B1184" s="233" t="s">
        <v>949</v>
      </c>
      <c r="C1184" s="210"/>
      <c r="D1184" s="208"/>
      <c r="E1184" s="210"/>
      <c r="F1184" s="52" t="e">
        <f t="shared" si="369"/>
        <v>#DIV/0!</v>
      </c>
      <c r="G1184" s="52" t="e">
        <f t="shared" si="370"/>
        <v>#DIV/0!</v>
      </c>
      <c r="H1184" s="196">
        <f t="shared" si="375"/>
        <v>0</v>
      </c>
    </row>
    <row r="1185" spans="1:8" hidden="1">
      <c r="A1185" s="208">
        <v>2220510</v>
      </c>
      <c r="B1185" s="233" t="s">
        <v>950</v>
      </c>
      <c r="C1185" s="210"/>
      <c r="D1185" s="208"/>
      <c r="E1185" s="210"/>
      <c r="F1185" s="52" t="e">
        <f t="shared" si="369"/>
        <v>#DIV/0!</v>
      </c>
      <c r="G1185" s="52" t="e">
        <f t="shared" si="370"/>
        <v>#DIV/0!</v>
      </c>
      <c r="H1185" s="196">
        <f t="shared" si="375"/>
        <v>0</v>
      </c>
    </row>
    <row r="1186" spans="1:8" hidden="1">
      <c r="A1186" s="208">
        <v>2220511</v>
      </c>
      <c r="B1186" s="233" t="s">
        <v>951</v>
      </c>
      <c r="C1186" s="210"/>
      <c r="D1186" s="208"/>
      <c r="E1186" s="210"/>
      <c r="F1186" s="52" t="e">
        <f t="shared" si="369"/>
        <v>#DIV/0!</v>
      </c>
      <c r="G1186" s="52" t="e">
        <f t="shared" si="370"/>
        <v>#DIV/0!</v>
      </c>
      <c r="H1186" s="196">
        <f t="shared" si="375"/>
        <v>0</v>
      </c>
    </row>
    <row r="1187" spans="1:8" hidden="1">
      <c r="A1187" s="208">
        <v>2220599</v>
      </c>
      <c r="B1187" s="233" t="s">
        <v>952</v>
      </c>
      <c r="C1187" s="210"/>
      <c r="D1187" s="208"/>
      <c r="E1187" s="210"/>
      <c r="F1187" s="52" t="e">
        <f t="shared" si="369"/>
        <v>#DIV/0!</v>
      </c>
      <c r="G1187" s="52" t="e">
        <f t="shared" si="370"/>
        <v>#DIV/0!</v>
      </c>
      <c r="H1187" s="196">
        <f t="shared" si="375"/>
        <v>0</v>
      </c>
    </row>
    <row r="1188" spans="1:8">
      <c r="A1188" s="202">
        <v>224</v>
      </c>
      <c r="B1188" s="232" t="s">
        <v>953</v>
      </c>
      <c r="C1188" s="204">
        <f>C1189+C1200+C1206+C1214+C1227+C1231+C1235</f>
        <v>773</v>
      </c>
      <c r="D1188" s="204">
        <f t="shared" ref="D1188" si="378">D1189+D1200+D1206+D1214+D1227+D1231+D1235</f>
        <v>893</v>
      </c>
      <c r="E1188" s="204">
        <f t="shared" ref="E1188" si="379">E1189+E1200+E1206+E1214+E1227+E1231+E1235</f>
        <v>646</v>
      </c>
      <c r="F1188" s="52">
        <f t="shared" si="369"/>
        <v>0.83570504527813705</v>
      </c>
      <c r="G1188" s="52">
        <f t="shared" si="370"/>
        <v>0.72340425531914898</v>
      </c>
      <c r="H1188" s="196">
        <f t="shared" si="375"/>
        <v>2312</v>
      </c>
    </row>
    <row r="1189" spans="1:8">
      <c r="A1189" s="205">
        <v>22401</v>
      </c>
      <c r="B1189" s="231" t="s">
        <v>954</v>
      </c>
      <c r="C1189" s="207">
        <f>SUM(C1190:C1199)</f>
        <v>326</v>
      </c>
      <c r="D1189" s="207">
        <f t="shared" ref="D1189" si="380">SUM(D1190:D1199)</f>
        <v>99</v>
      </c>
      <c r="E1189" s="207">
        <f t="shared" ref="E1189" si="381">SUM(E1190:E1199)</f>
        <v>64</v>
      </c>
      <c r="F1189" s="52">
        <f t="shared" si="369"/>
        <v>0.19631901840490801</v>
      </c>
      <c r="G1189" s="52">
        <f t="shared" si="370"/>
        <v>0.64646464646464696</v>
      </c>
      <c r="H1189" s="196">
        <f t="shared" si="375"/>
        <v>489</v>
      </c>
    </row>
    <row r="1190" spans="1:8">
      <c r="A1190" s="208">
        <v>2240101</v>
      </c>
      <c r="B1190" s="233" t="s">
        <v>45</v>
      </c>
      <c r="C1190" s="210">
        <v>126</v>
      </c>
      <c r="D1190" s="210">
        <v>36</v>
      </c>
      <c r="E1190" s="210">
        <v>13</v>
      </c>
      <c r="F1190" s="52">
        <f t="shared" si="369"/>
        <v>0.103174603174603</v>
      </c>
      <c r="G1190" s="52">
        <f t="shared" si="370"/>
        <v>0.36111111111111099</v>
      </c>
      <c r="H1190" s="196">
        <f t="shared" si="375"/>
        <v>175</v>
      </c>
    </row>
    <row r="1191" spans="1:8" hidden="1">
      <c r="A1191" s="208">
        <v>2240102</v>
      </c>
      <c r="B1191" s="233" t="s">
        <v>46</v>
      </c>
      <c r="C1191" s="210"/>
      <c r="D1191" s="210"/>
      <c r="E1191" s="210"/>
      <c r="F1191" s="52" t="e">
        <f t="shared" si="369"/>
        <v>#DIV/0!</v>
      </c>
      <c r="G1191" s="52" t="e">
        <f t="shared" si="370"/>
        <v>#DIV/0!</v>
      </c>
      <c r="H1191" s="196">
        <f t="shared" si="375"/>
        <v>0</v>
      </c>
    </row>
    <row r="1192" spans="1:8" hidden="1">
      <c r="A1192" s="208">
        <v>2240103</v>
      </c>
      <c r="B1192" s="233" t="s">
        <v>47</v>
      </c>
      <c r="C1192" s="210"/>
      <c r="D1192" s="210"/>
      <c r="E1192" s="210"/>
      <c r="F1192" s="52" t="e">
        <f t="shared" si="369"/>
        <v>#DIV/0!</v>
      </c>
      <c r="G1192" s="52" t="e">
        <f t="shared" si="370"/>
        <v>#DIV/0!</v>
      </c>
      <c r="H1192" s="196">
        <f t="shared" si="375"/>
        <v>0</v>
      </c>
    </row>
    <row r="1193" spans="1:8">
      <c r="A1193" s="208">
        <v>2240104</v>
      </c>
      <c r="B1193" s="233" t="s">
        <v>955</v>
      </c>
      <c r="C1193" s="210"/>
      <c r="D1193" s="210"/>
      <c r="E1193" s="210">
        <v>10</v>
      </c>
      <c r="F1193" s="52"/>
      <c r="G1193" s="52"/>
      <c r="H1193" s="196">
        <f t="shared" si="375"/>
        <v>10</v>
      </c>
    </row>
    <row r="1194" spans="1:8" hidden="1">
      <c r="A1194" s="208">
        <v>2240105</v>
      </c>
      <c r="B1194" s="233" t="s">
        <v>956</v>
      </c>
      <c r="C1194" s="210"/>
      <c r="D1194" s="210"/>
      <c r="E1194" s="210"/>
      <c r="F1194" s="52" t="e">
        <f t="shared" si="369"/>
        <v>#DIV/0!</v>
      </c>
      <c r="G1194" s="52" t="e">
        <f t="shared" si="370"/>
        <v>#DIV/0!</v>
      </c>
      <c r="H1194" s="196">
        <f t="shared" si="375"/>
        <v>0</v>
      </c>
    </row>
    <row r="1195" spans="1:8">
      <c r="A1195" s="208">
        <v>2240106</v>
      </c>
      <c r="B1195" s="233" t="s">
        <v>957</v>
      </c>
      <c r="C1195" s="210"/>
      <c r="D1195" s="210"/>
      <c r="E1195" s="210">
        <v>10</v>
      </c>
      <c r="F1195" s="52"/>
      <c r="G1195" s="52"/>
      <c r="H1195" s="196">
        <f t="shared" si="375"/>
        <v>10</v>
      </c>
    </row>
    <row r="1196" spans="1:8">
      <c r="A1196" s="208">
        <v>2240108</v>
      </c>
      <c r="B1196" s="233" t="s">
        <v>958</v>
      </c>
      <c r="C1196" s="210"/>
      <c r="D1196" s="210">
        <v>35</v>
      </c>
      <c r="E1196" s="210">
        <v>6</v>
      </c>
      <c r="F1196" s="52"/>
      <c r="G1196" s="52">
        <f t="shared" si="370"/>
        <v>0.17142857142857101</v>
      </c>
      <c r="H1196" s="196">
        <f t="shared" si="375"/>
        <v>41</v>
      </c>
    </row>
    <row r="1197" spans="1:8">
      <c r="A1197" s="208">
        <v>2240109</v>
      </c>
      <c r="B1197" s="233" t="s">
        <v>959</v>
      </c>
      <c r="C1197" s="210"/>
      <c r="D1197" s="210"/>
      <c r="E1197" s="210">
        <v>25</v>
      </c>
      <c r="F1197" s="52"/>
      <c r="G1197" s="52"/>
      <c r="H1197" s="196">
        <f t="shared" si="375"/>
        <v>25</v>
      </c>
    </row>
    <row r="1198" spans="1:8" hidden="1">
      <c r="A1198" s="208">
        <v>2240150</v>
      </c>
      <c r="B1198" s="233" t="s">
        <v>54</v>
      </c>
      <c r="C1198" s="210"/>
      <c r="D1198" s="210"/>
      <c r="E1198" s="210"/>
      <c r="F1198" s="52" t="e">
        <f t="shared" si="369"/>
        <v>#DIV/0!</v>
      </c>
      <c r="G1198" s="52" t="e">
        <f t="shared" si="370"/>
        <v>#DIV/0!</v>
      </c>
      <c r="H1198" s="196">
        <f t="shared" si="375"/>
        <v>0</v>
      </c>
    </row>
    <row r="1199" spans="1:8">
      <c r="A1199" s="208">
        <v>2240199</v>
      </c>
      <c r="B1199" s="233" t="s">
        <v>960</v>
      </c>
      <c r="C1199" s="210">
        <v>200</v>
      </c>
      <c r="D1199" s="210">
        <v>28</v>
      </c>
      <c r="E1199" s="210"/>
      <c r="F1199" s="52">
        <f t="shared" si="369"/>
        <v>0</v>
      </c>
      <c r="G1199" s="52">
        <f t="shared" si="370"/>
        <v>0</v>
      </c>
      <c r="H1199" s="196">
        <f t="shared" si="375"/>
        <v>228</v>
      </c>
    </row>
    <row r="1200" spans="1:8">
      <c r="A1200" s="205">
        <v>22402</v>
      </c>
      <c r="B1200" s="231" t="s">
        <v>961</v>
      </c>
      <c r="C1200" s="207">
        <f>SUM(C1201:C1205)</f>
        <v>447</v>
      </c>
      <c r="D1200" s="207">
        <f t="shared" ref="D1200" si="382">SUM(D1201:D1205)</f>
        <v>794</v>
      </c>
      <c r="E1200" s="207">
        <f t="shared" ref="E1200" si="383">SUM(E1201:E1205)</f>
        <v>422</v>
      </c>
      <c r="F1200" s="52">
        <f t="shared" si="369"/>
        <v>0.94407158836688998</v>
      </c>
      <c r="G1200" s="52">
        <f t="shared" si="370"/>
        <v>0.53148614609571798</v>
      </c>
      <c r="H1200" s="196">
        <f t="shared" si="375"/>
        <v>1663</v>
      </c>
    </row>
    <row r="1201" spans="1:8">
      <c r="A1201" s="208">
        <v>2240201</v>
      </c>
      <c r="B1201" s="233" t="s">
        <v>45</v>
      </c>
      <c r="C1201" s="210">
        <v>447</v>
      </c>
      <c r="D1201" s="210">
        <v>594</v>
      </c>
      <c r="E1201" s="210">
        <v>422</v>
      </c>
      <c r="F1201" s="52">
        <f t="shared" si="369"/>
        <v>0.94407158836688998</v>
      </c>
      <c r="G1201" s="52">
        <f t="shared" si="370"/>
        <v>0.71043771043770998</v>
      </c>
      <c r="H1201" s="196">
        <f t="shared" si="375"/>
        <v>1463</v>
      </c>
    </row>
    <row r="1202" spans="1:8" hidden="1">
      <c r="A1202" s="208">
        <v>2240202</v>
      </c>
      <c r="B1202" s="233" t="s">
        <v>46</v>
      </c>
      <c r="C1202" s="210"/>
      <c r="D1202" s="210"/>
      <c r="E1202" s="210"/>
      <c r="F1202" s="52" t="e">
        <f t="shared" si="369"/>
        <v>#DIV/0!</v>
      </c>
      <c r="G1202" s="52" t="e">
        <f t="shared" si="370"/>
        <v>#DIV/0!</v>
      </c>
      <c r="H1202" s="196">
        <f t="shared" si="375"/>
        <v>0</v>
      </c>
    </row>
    <row r="1203" spans="1:8" hidden="1">
      <c r="A1203" s="208">
        <v>2240203</v>
      </c>
      <c r="B1203" s="233" t="s">
        <v>47</v>
      </c>
      <c r="C1203" s="210"/>
      <c r="D1203" s="210"/>
      <c r="E1203" s="210"/>
      <c r="F1203" s="52" t="e">
        <f t="shared" si="369"/>
        <v>#DIV/0!</v>
      </c>
      <c r="G1203" s="52" t="e">
        <f t="shared" si="370"/>
        <v>#DIV/0!</v>
      </c>
      <c r="H1203" s="196">
        <f t="shared" si="375"/>
        <v>0</v>
      </c>
    </row>
    <row r="1204" spans="1:8">
      <c r="A1204" s="208">
        <v>2240204</v>
      </c>
      <c r="B1204" s="233" t="s">
        <v>962</v>
      </c>
      <c r="C1204" s="210"/>
      <c r="D1204" s="210">
        <v>200</v>
      </c>
      <c r="E1204" s="210"/>
      <c r="F1204" s="52"/>
      <c r="G1204" s="52">
        <f t="shared" si="370"/>
        <v>0</v>
      </c>
      <c r="H1204" s="196">
        <f t="shared" si="375"/>
        <v>200</v>
      </c>
    </row>
    <row r="1205" spans="1:8" hidden="1">
      <c r="A1205" s="208">
        <v>2240299</v>
      </c>
      <c r="B1205" s="233" t="s">
        <v>963</v>
      </c>
      <c r="C1205" s="210"/>
      <c r="D1205" s="210"/>
      <c r="E1205" s="210"/>
      <c r="F1205" s="52" t="e">
        <f t="shared" si="369"/>
        <v>#DIV/0!</v>
      </c>
      <c r="G1205" s="52" t="e">
        <f t="shared" si="370"/>
        <v>#DIV/0!</v>
      </c>
      <c r="H1205" s="196">
        <f t="shared" ref="H1205:H1236" si="384">C1205+D1205+E1205</f>
        <v>0</v>
      </c>
    </row>
    <row r="1206" spans="1:8" hidden="1">
      <c r="A1206" s="205">
        <v>22404</v>
      </c>
      <c r="B1206" s="231" t="s">
        <v>964</v>
      </c>
      <c r="C1206" s="207">
        <f>SUM(C1207:C1213)</f>
        <v>0</v>
      </c>
      <c r="D1206" s="207">
        <f t="shared" ref="D1206" si="385">SUM(D1207:D1213)</f>
        <v>0</v>
      </c>
      <c r="E1206" s="207">
        <f t="shared" ref="E1206" si="386">SUM(E1207:E1213)</f>
        <v>0</v>
      </c>
      <c r="F1206" s="52" t="e">
        <f t="shared" si="369"/>
        <v>#DIV/0!</v>
      </c>
      <c r="G1206" s="52" t="e">
        <f t="shared" si="370"/>
        <v>#DIV/0!</v>
      </c>
      <c r="H1206" s="196">
        <f t="shared" si="384"/>
        <v>0</v>
      </c>
    </row>
    <row r="1207" spans="1:8" hidden="1">
      <c r="A1207" s="208">
        <v>2240401</v>
      </c>
      <c r="B1207" s="233" t="s">
        <v>45</v>
      </c>
      <c r="C1207" s="210"/>
      <c r="D1207" s="208"/>
      <c r="E1207" s="210"/>
      <c r="F1207" s="52" t="e">
        <f t="shared" si="369"/>
        <v>#DIV/0!</v>
      </c>
      <c r="G1207" s="52" t="e">
        <f t="shared" si="370"/>
        <v>#DIV/0!</v>
      </c>
      <c r="H1207" s="196">
        <f t="shared" si="384"/>
        <v>0</v>
      </c>
    </row>
    <row r="1208" spans="1:8" hidden="1">
      <c r="A1208" s="208">
        <v>2240402</v>
      </c>
      <c r="B1208" s="233" t="s">
        <v>46</v>
      </c>
      <c r="C1208" s="210"/>
      <c r="D1208" s="208"/>
      <c r="E1208" s="210"/>
      <c r="F1208" s="52" t="e">
        <f t="shared" si="369"/>
        <v>#DIV/0!</v>
      </c>
      <c r="G1208" s="52" t="e">
        <f t="shared" si="370"/>
        <v>#DIV/0!</v>
      </c>
      <c r="H1208" s="196">
        <f t="shared" si="384"/>
        <v>0</v>
      </c>
    </row>
    <row r="1209" spans="1:8" hidden="1">
      <c r="A1209" s="208">
        <v>2240403</v>
      </c>
      <c r="B1209" s="233" t="s">
        <v>47</v>
      </c>
      <c r="C1209" s="210"/>
      <c r="D1209" s="208"/>
      <c r="E1209" s="210"/>
      <c r="F1209" s="52" t="e">
        <f t="shared" si="369"/>
        <v>#DIV/0!</v>
      </c>
      <c r="G1209" s="52" t="e">
        <f t="shared" si="370"/>
        <v>#DIV/0!</v>
      </c>
      <c r="H1209" s="196">
        <f t="shared" si="384"/>
        <v>0</v>
      </c>
    </row>
    <row r="1210" spans="1:8" hidden="1">
      <c r="A1210" s="208">
        <v>2240404</v>
      </c>
      <c r="B1210" s="233" t="s">
        <v>965</v>
      </c>
      <c r="C1210" s="210"/>
      <c r="D1210" s="208"/>
      <c r="E1210" s="210"/>
      <c r="F1210" s="52" t="e">
        <f t="shared" si="369"/>
        <v>#DIV/0!</v>
      </c>
      <c r="G1210" s="52" t="e">
        <f t="shared" si="370"/>
        <v>#DIV/0!</v>
      </c>
      <c r="H1210" s="196">
        <f t="shared" si="384"/>
        <v>0</v>
      </c>
    </row>
    <row r="1211" spans="1:8" hidden="1">
      <c r="A1211" s="208">
        <v>2240405</v>
      </c>
      <c r="B1211" s="233" t="s">
        <v>966</v>
      </c>
      <c r="C1211" s="210"/>
      <c r="D1211" s="208"/>
      <c r="E1211" s="210"/>
      <c r="F1211" s="52" t="e">
        <f t="shared" si="369"/>
        <v>#DIV/0!</v>
      </c>
      <c r="G1211" s="52" t="e">
        <f t="shared" si="370"/>
        <v>#DIV/0!</v>
      </c>
      <c r="H1211" s="196">
        <f t="shared" si="384"/>
        <v>0</v>
      </c>
    </row>
    <row r="1212" spans="1:8" hidden="1">
      <c r="A1212" s="208">
        <v>2240450</v>
      </c>
      <c r="B1212" s="233" t="s">
        <v>54</v>
      </c>
      <c r="C1212" s="210"/>
      <c r="D1212" s="208"/>
      <c r="E1212" s="210"/>
      <c r="F1212" s="52" t="e">
        <f t="shared" si="369"/>
        <v>#DIV/0!</v>
      </c>
      <c r="G1212" s="52" t="e">
        <f t="shared" si="370"/>
        <v>#DIV/0!</v>
      </c>
      <c r="H1212" s="196">
        <f t="shared" si="384"/>
        <v>0</v>
      </c>
    </row>
    <row r="1213" spans="1:8" hidden="1">
      <c r="A1213" s="208">
        <v>2240499</v>
      </c>
      <c r="B1213" s="233" t="s">
        <v>967</v>
      </c>
      <c r="C1213" s="210"/>
      <c r="D1213" s="208"/>
      <c r="E1213" s="210"/>
      <c r="F1213" s="52" t="e">
        <f t="shared" si="369"/>
        <v>#DIV/0!</v>
      </c>
      <c r="G1213" s="52" t="e">
        <f t="shared" si="370"/>
        <v>#DIV/0!</v>
      </c>
      <c r="H1213" s="196">
        <f t="shared" si="384"/>
        <v>0</v>
      </c>
    </row>
    <row r="1214" spans="1:8" hidden="1">
      <c r="A1214" s="205">
        <v>22405</v>
      </c>
      <c r="B1214" s="231" t="s">
        <v>968</v>
      </c>
      <c r="C1214" s="207">
        <f>SUM(C1215:C1226)</f>
        <v>0</v>
      </c>
      <c r="D1214" s="207">
        <f t="shared" ref="D1214" si="387">SUM(D1215:D1226)</f>
        <v>0</v>
      </c>
      <c r="E1214" s="207">
        <f t="shared" ref="E1214" si="388">SUM(E1215:E1226)</f>
        <v>0</v>
      </c>
      <c r="F1214" s="52" t="e">
        <f t="shared" si="369"/>
        <v>#DIV/0!</v>
      </c>
      <c r="G1214" s="52" t="e">
        <f t="shared" si="370"/>
        <v>#DIV/0!</v>
      </c>
      <c r="H1214" s="196">
        <f t="shared" si="384"/>
        <v>0</v>
      </c>
    </row>
    <row r="1215" spans="1:8" hidden="1">
      <c r="A1215" s="208">
        <v>2240501</v>
      </c>
      <c r="B1215" s="233" t="s">
        <v>45</v>
      </c>
      <c r="C1215" s="210"/>
      <c r="D1215" s="208"/>
      <c r="E1215" s="210"/>
      <c r="F1215" s="52" t="e">
        <f t="shared" si="369"/>
        <v>#DIV/0!</v>
      </c>
      <c r="G1215" s="52" t="e">
        <f t="shared" si="370"/>
        <v>#DIV/0!</v>
      </c>
      <c r="H1215" s="196">
        <f t="shared" si="384"/>
        <v>0</v>
      </c>
    </row>
    <row r="1216" spans="1:8" hidden="1">
      <c r="A1216" s="208">
        <v>2240502</v>
      </c>
      <c r="B1216" s="233" t="s">
        <v>46</v>
      </c>
      <c r="C1216" s="210"/>
      <c r="D1216" s="208"/>
      <c r="E1216" s="210"/>
      <c r="F1216" s="52" t="e">
        <f t="shared" si="369"/>
        <v>#DIV/0!</v>
      </c>
      <c r="G1216" s="52" t="e">
        <f t="shared" si="370"/>
        <v>#DIV/0!</v>
      </c>
      <c r="H1216" s="196">
        <f t="shared" si="384"/>
        <v>0</v>
      </c>
    </row>
    <row r="1217" spans="1:8" hidden="1">
      <c r="A1217" s="208">
        <v>2240503</v>
      </c>
      <c r="B1217" s="233" t="s">
        <v>47</v>
      </c>
      <c r="C1217" s="210"/>
      <c r="D1217" s="208"/>
      <c r="E1217" s="210"/>
      <c r="F1217" s="52" t="e">
        <f t="shared" si="369"/>
        <v>#DIV/0!</v>
      </c>
      <c r="G1217" s="52" t="e">
        <f t="shared" si="370"/>
        <v>#DIV/0!</v>
      </c>
      <c r="H1217" s="196">
        <f t="shared" si="384"/>
        <v>0</v>
      </c>
    </row>
    <row r="1218" spans="1:8" hidden="1">
      <c r="A1218" s="208">
        <v>2240504</v>
      </c>
      <c r="B1218" s="233" t="s">
        <v>969</v>
      </c>
      <c r="C1218" s="210"/>
      <c r="D1218" s="208"/>
      <c r="E1218" s="210"/>
      <c r="F1218" s="52" t="e">
        <f t="shared" si="369"/>
        <v>#DIV/0!</v>
      </c>
      <c r="G1218" s="52" t="e">
        <f t="shared" si="370"/>
        <v>#DIV/0!</v>
      </c>
      <c r="H1218" s="196">
        <f t="shared" si="384"/>
        <v>0</v>
      </c>
    </row>
    <row r="1219" spans="1:8" hidden="1">
      <c r="A1219" s="208">
        <v>2240505</v>
      </c>
      <c r="B1219" s="233" t="s">
        <v>970</v>
      </c>
      <c r="C1219" s="210"/>
      <c r="D1219" s="208"/>
      <c r="E1219" s="210"/>
      <c r="F1219" s="52" t="e">
        <f t="shared" si="369"/>
        <v>#DIV/0!</v>
      </c>
      <c r="G1219" s="52" t="e">
        <f t="shared" si="370"/>
        <v>#DIV/0!</v>
      </c>
      <c r="H1219" s="196">
        <f t="shared" si="384"/>
        <v>0</v>
      </c>
    </row>
    <row r="1220" spans="1:8" hidden="1">
      <c r="A1220" s="208">
        <v>2240506</v>
      </c>
      <c r="B1220" s="233" t="s">
        <v>971</v>
      </c>
      <c r="C1220" s="210"/>
      <c r="D1220" s="208"/>
      <c r="E1220" s="210"/>
      <c r="F1220" s="52" t="e">
        <f t="shared" si="369"/>
        <v>#DIV/0!</v>
      </c>
      <c r="G1220" s="52" t="e">
        <f t="shared" si="370"/>
        <v>#DIV/0!</v>
      </c>
      <c r="H1220" s="196">
        <f t="shared" si="384"/>
        <v>0</v>
      </c>
    </row>
    <row r="1221" spans="1:8" hidden="1">
      <c r="A1221" s="208">
        <v>2240507</v>
      </c>
      <c r="B1221" s="233" t="s">
        <v>972</v>
      </c>
      <c r="C1221" s="210"/>
      <c r="D1221" s="208"/>
      <c r="E1221" s="210"/>
      <c r="F1221" s="52" t="e">
        <f t="shared" si="369"/>
        <v>#DIV/0!</v>
      </c>
      <c r="G1221" s="52" t="e">
        <f t="shared" si="370"/>
        <v>#DIV/0!</v>
      </c>
      <c r="H1221" s="196">
        <f t="shared" si="384"/>
        <v>0</v>
      </c>
    </row>
    <row r="1222" spans="1:8" hidden="1">
      <c r="A1222" s="208">
        <v>2240508</v>
      </c>
      <c r="B1222" s="233" t="s">
        <v>973</v>
      </c>
      <c r="C1222" s="210"/>
      <c r="D1222" s="208"/>
      <c r="E1222" s="210"/>
      <c r="F1222" s="52" t="e">
        <f t="shared" ref="F1222:F1247" si="389">E1222/C1222</f>
        <v>#DIV/0!</v>
      </c>
      <c r="G1222" s="52" t="e">
        <f t="shared" ref="G1222:G1247" si="390">E1222/D1222</f>
        <v>#DIV/0!</v>
      </c>
      <c r="H1222" s="196">
        <f t="shared" si="384"/>
        <v>0</v>
      </c>
    </row>
    <row r="1223" spans="1:8" hidden="1">
      <c r="A1223" s="208">
        <v>2240509</v>
      </c>
      <c r="B1223" s="233" t="s">
        <v>974</v>
      </c>
      <c r="C1223" s="210"/>
      <c r="D1223" s="208"/>
      <c r="E1223" s="210"/>
      <c r="F1223" s="52" t="e">
        <f t="shared" si="389"/>
        <v>#DIV/0!</v>
      </c>
      <c r="G1223" s="52" t="e">
        <f t="shared" si="390"/>
        <v>#DIV/0!</v>
      </c>
      <c r="H1223" s="196">
        <f t="shared" si="384"/>
        <v>0</v>
      </c>
    </row>
    <row r="1224" spans="1:8" hidden="1">
      <c r="A1224" s="208">
        <v>2240510</v>
      </c>
      <c r="B1224" s="233" t="s">
        <v>975</v>
      </c>
      <c r="C1224" s="210"/>
      <c r="D1224" s="208"/>
      <c r="E1224" s="210"/>
      <c r="F1224" s="52" t="e">
        <f t="shared" si="389"/>
        <v>#DIV/0!</v>
      </c>
      <c r="G1224" s="52" t="e">
        <f t="shared" si="390"/>
        <v>#DIV/0!</v>
      </c>
      <c r="H1224" s="196">
        <f t="shared" si="384"/>
        <v>0</v>
      </c>
    </row>
    <row r="1225" spans="1:8" hidden="1">
      <c r="A1225" s="208">
        <v>2240550</v>
      </c>
      <c r="B1225" s="233" t="s">
        <v>976</v>
      </c>
      <c r="C1225" s="210"/>
      <c r="D1225" s="208"/>
      <c r="E1225" s="210"/>
      <c r="F1225" s="52" t="e">
        <f t="shared" si="389"/>
        <v>#DIV/0!</v>
      </c>
      <c r="G1225" s="52" t="e">
        <f t="shared" si="390"/>
        <v>#DIV/0!</v>
      </c>
      <c r="H1225" s="196">
        <f t="shared" si="384"/>
        <v>0</v>
      </c>
    </row>
    <row r="1226" spans="1:8" hidden="1">
      <c r="A1226" s="208">
        <v>2240599</v>
      </c>
      <c r="B1226" s="233" t="s">
        <v>977</v>
      </c>
      <c r="C1226" s="210"/>
      <c r="D1226" s="208"/>
      <c r="E1226" s="210"/>
      <c r="F1226" s="52" t="e">
        <f t="shared" si="389"/>
        <v>#DIV/0!</v>
      </c>
      <c r="G1226" s="52" t="e">
        <f t="shared" si="390"/>
        <v>#DIV/0!</v>
      </c>
      <c r="H1226" s="196">
        <f t="shared" si="384"/>
        <v>0</v>
      </c>
    </row>
    <row r="1227" spans="1:8" hidden="1">
      <c r="A1227" s="205">
        <v>22406</v>
      </c>
      <c r="B1227" s="231" t="s">
        <v>978</v>
      </c>
      <c r="C1227" s="207">
        <f>SUM(C1228:C1230)</f>
        <v>0</v>
      </c>
      <c r="D1227" s="207">
        <f t="shared" ref="D1227" si="391">SUM(D1228:D1230)</f>
        <v>0</v>
      </c>
      <c r="E1227" s="207">
        <f t="shared" ref="E1227" si="392">SUM(E1228:E1230)</f>
        <v>0</v>
      </c>
      <c r="F1227" s="52" t="e">
        <f t="shared" si="389"/>
        <v>#DIV/0!</v>
      </c>
      <c r="G1227" s="52" t="e">
        <f t="shared" si="390"/>
        <v>#DIV/0!</v>
      </c>
      <c r="H1227" s="196">
        <f t="shared" si="384"/>
        <v>0</v>
      </c>
    </row>
    <row r="1228" spans="1:8" hidden="1">
      <c r="A1228" s="208">
        <v>2240601</v>
      </c>
      <c r="B1228" s="233" t="s">
        <v>979</v>
      </c>
      <c r="C1228" s="210"/>
      <c r="D1228" s="208"/>
      <c r="E1228" s="210"/>
      <c r="F1228" s="52" t="e">
        <f t="shared" si="389"/>
        <v>#DIV/0!</v>
      </c>
      <c r="G1228" s="52" t="e">
        <f t="shared" si="390"/>
        <v>#DIV/0!</v>
      </c>
      <c r="H1228" s="196">
        <f t="shared" si="384"/>
        <v>0</v>
      </c>
    </row>
    <row r="1229" spans="1:8" hidden="1">
      <c r="A1229" s="208">
        <v>2240602</v>
      </c>
      <c r="B1229" s="233" t="s">
        <v>980</v>
      </c>
      <c r="C1229" s="210"/>
      <c r="D1229" s="208"/>
      <c r="E1229" s="210"/>
      <c r="F1229" s="52" t="e">
        <f t="shared" si="389"/>
        <v>#DIV/0!</v>
      </c>
      <c r="G1229" s="52" t="e">
        <f t="shared" si="390"/>
        <v>#DIV/0!</v>
      </c>
      <c r="H1229" s="196">
        <f t="shared" si="384"/>
        <v>0</v>
      </c>
    </row>
    <row r="1230" spans="1:8" hidden="1">
      <c r="A1230" s="208">
        <v>2240699</v>
      </c>
      <c r="B1230" s="233" t="s">
        <v>981</v>
      </c>
      <c r="C1230" s="210"/>
      <c r="D1230" s="208"/>
      <c r="E1230" s="210"/>
      <c r="F1230" s="52" t="e">
        <f t="shared" si="389"/>
        <v>#DIV/0!</v>
      </c>
      <c r="G1230" s="52" t="e">
        <f t="shared" si="390"/>
        <v>#DIV/0!</v>
      </c>
      <c r="H1230" s="196">
        <f t="shared" si="384"/>
        <v>0</v>
      </c>
    </row>
    <row r="1231" spans="1:8">
      <c r="A1231" s="205">
        <v>22407</v>
      </c>
      <c r="B1231" s="231" t="s">
        <v>982</v>
      </c>
      <c r="C1231" s="207">
        <f>SUM(C1232:C1234)</f>
        <v>0</v>
      </c>
      <c r="D1231" s="207">
        <f t="shared" ref="D1231" si="393">SUM(D1232:D1234)</f>
        <v>0</v>
      </c>
      <c r="E1231" s="207">
        <f t="shared" ref="E1231" si="394">SUM(E1232:E1234)</f>
        <v>160</v>
      </c>
      <c r="F1231" s="52"/>
      <c r="G1231" s="52"/>
      <c r="H1231" s="196">
        <f t="shared" si="384"/>
        <v>160</v>
      </c>
    </row>
    <row r="1232" spans="1:8" hidden="1">
      <c r="A1232" s="208">
        <v>2240703</v>
      </c>
      <c r="B1232" s="233" t="s">
        <v>983</v>
      </c>
      <c r="C1232" s="210"/>
      <c r="D1232" s="208"/>
      <c r="E1232" s="210"/>
      <c r="F1232" s="52" t="e">
        <f t="shared" si="389"/>
        <v>#DIV/0!</v>
      </c>
      <c r="G1232" s="52" t="e">
        <f t="shared" si="390"/>
        <v>#DIV/0!</v>
      </c>
      <c r="H1232" s="196">
        <f t="shared" si="384"/>
        <v>0</v>
      </c>
    </row>
    <row r="1233" spans="1:8" hidden="1">
      <c r="A1233" s="208">
        <v>2240704</v>
      </c>
      <c r="B1233" s="233" t="s">
        <v>984</v>
      </c>
      <c r="C1233" s="210"/>
      <c r="D1233" s="208"/>
      <c r="E1233" s="210"/>
      <c r="F1233" s="52" t="e">
        <f t="shared" si="389"/>
        <v>#DIV/0!</v>
      </c>
      <c r="G1233" s="52" t="e">
        <f t="shared" si="390"/>
        <v>#DIV/0!</v>
      </c>
      <c r="H1233" s="196">
        <f t="shared" si="384"/>
        <v>0</v>
      </c>
    </row>
    <row r="1234" spans="1:8">
      <c r="A1234" s="208">
        <v>2240799</v>
      </c>
      <c r="B1234" s="233" t="s">
        <v>985</v>
      </c>
      <c r="C1234" s="210"/>
      <c r="D1234" s="208"/>
      <c r="E1234" s="210">
        <f>160</f>
        <v>160</v>
      </c>
      <c r="F1234" s="52"/>
      <c r="G1234" s="52"/>
      <c r="H1234" s="196">
        <f t="shared" si="384"/>
        <v>160</v>
      </c>
    </row>
    <row r="1235" spans="1:8" hidden="1">
      <c r="A1235" s="205">
        <v>22499</v>
      </c>
      <c r="B1235" s="231" t="s">
        <v>986</v>
      </c>
      <c r="C1235" s="207"/>
      <c r="D1235" s="205">
        <v>0</v>
      </c>
      <c r="E1235" s="207"/>
      <c r="F1235" s="52" t="e">
        <f t="shared" si="389"/>
        <v>#DIV/0!</v>
      </c>
      <c r="G1235" s="52" t="e">
        <f t="shared" si="390"/>
        <v>#DIV/0!</v>
      </c>
      <c r="H1235" s="196">
        <f t="shared" si="384"/>
        <v>0</v>
      </c>
    </row>
    <row r="1236" spans="1:8">
      <c r="A1236" s="202">
        <v>227</v>
      </c>
      <c r="B1236" s="232" t="s">
        <v>987</v>
      </c>
      <c r="C1236" s="204">
        <v>900</v>
      </c>
      <c r="D1236" s="202"/>
      <c r="E1236" s="204">
        <v>1200</v>
      </c>
      <c r="F1236" s="52">
        <f t="shared" si="389"/>
        <v>1.3333333333333299</v>
      </c>
      <c r="G1236" s="52"/>
      <c r="H1236" s="196">
        <f t="shared" si="384"/>
        <v>2100</v>
      </c>
    </row>
    <row r="1237" spans="1:8">
      <c r="A1237" s="202">
        <v>229</v>
      </c>
      <c r="B1237" s="203" t="s">
        <v>988</v>
      </c>
      <c r="C1237" s="204">
        <f>C1238+C1239</f>
        <v>3452</v>
      </c>
      <c r="D1237" s="202">
        <f t="shared" ref="D1237" si="395">D1238+D1239</f>
        <v>50</v>
      </c>
      <c r="E1237" s="204">
        <f t="shared" ref="E1237" si="396">E1238+E1239</f>
        <v>2699</v>
      </c>
      <c r="F1237" s="52">
        <f t="shared" si="389"/>
        <v>0.78186558516801896</v>
      </c>
      <c r="G1237" s="52">
        <f t="shared" si="390"/>
        <v>53.98</v>
      </c>
      <c r="H1237" s="196">
        <f t="shared" ref="H1237:H1268" si="397">C1237+D1237+E1237</f>
        <v>6201</v>
      </c>
    </row>
    <row r="1238" spans="1:8">
      <c r="A1238" s="208">
        <v>22902</v>
      </c>
      <c r="B1238" s="211" t="s">
        <v>989</v>
      </c>
      <c r="C1238" s="210">
        <v>1000</v>
      </c>
      <c r="D1238" s="208"/>
      <c r="E1238" s="210">
        <f>2338+85</f>
        <v>2423</v>
      </c>
      <c r="F1238" s="52">
        <f t="shared" si="389"/>
        <v>2.423</v>
      </c>
      <c r="G1238" s="52"/>
      <c r="H1238" s="196">
        <f t="shared" si="397"/>
        <v>3423</v>
      </c>
    </row>
    <row r="1239" spans="1:8">
      <c r="A1239" s="208">
        <v>22999</v>
      </c>
      <c r="B1239" s="211" t="s">
        <v>855</v>
      </c>
      <c r="C1239" s="210">
        <v>2452</v>
      </c>
      <c r="D1239" s="208">
        <v>50</v>
      </c>
      <c r="E1239" s="210">
        <f>50+44+182</f>
        <v>276</v>
      </c>
      <c r="F1239" s="52">
        <f t="shared" si="389"/>
        <v>0.11256117455138701</v>
      </c>
      <c r="G1239" s="52">
        <f t="shared" si="390"/>
        <v>5.52</v>
      </c>
      <c r="H1239" s="196">
        <f t="shared" si="397"/>
        <v>2778</v>
      </c>
    </row>
    <row r="1240" spans="1:8">
      <c r="A1240" s="202">
        <v>232</v>
      </c>
      <c r="B1240" s="232" t="s">
        <v>990</v>
      </c>
      <c r="C1240" s="204">
        <f>C1241</f>
        <v>11255</v>
      </c>
      <c r="D1240" s="202">
        <f t="shared" ref="D1240" si="398">D1241</f>
        <v>11234</v>
      </c>
      <c r="E1240" s="204">
        <f t="shared" ref="E1240" si="399">E1241</f>
        <v>11145</v>
      </c>
      <c r="F1240" s="52">
        <f t="shared" si="389"/>
        <v>0.99022656597068004</v>
      </c>
      <c r="G1240" s="52">
        <f t="shared" si="390"/>
        <v>0.99207762150614198</v>
      </c>
      <c r="H1240" s="196">
        <f t="shared" si="397"/>
        <v>33634</v>
      </c>
    </row>
    <row r="1241" spans="1:8">
      <c r="A1241" s="205">
        <v>23203</v>
      </c>
      <c r="B1241" s="231" t="s">
        <v>991</v>
      </c>
      <c r="C1241" s="207">
        <f>SUM(C1242:C1245)</f>
        <v>11255</v>
      </c>
      <c r="D1241" s="205">
        <f t="shared" ref="D1241" si="400">SUM(D1242:D1245)</f>
        <v>11234</v>
      </c>
      <c r="E1241" s="207">
        <f t="shared" ref="E1241" si="401">SUM(E1242:E1245)</f>
        <v>11145</v>
      </c>
      <c r="F1241" s="52">
        <f t="shared" si="389"/>
        <v>0.99022656597068004</v>
      </c>
      <c r="G1241" s="52">
        <f t="shared" si="390"/>
        <v>0.99207762150614198</v>
      </c>
      <c r="H1241" s="196">
        <f t="shared" si="397"/>
        <v>33634</v>
      </c>
    </row>
    <row r="1242" spans="1:8">
      <c r="A1242" s="208">
        <v>2320301</v>
      </c>
      <c r="B1242" s="233" t="s">
        <v>992</v>
      </c>
      <c r="C1242" s="210">
        <v>11255</v>
      </c>
      <c r="D1242" s="208">
        <v>11234</v>
      </c>
      <c r="E1242" s="210">
        <v>11145</v>
      </c>
      <c r="F1242" s="52">
        <f t="shared" si="389"/>
        <v>0.99022656597068004</v>
      </c>
      <c r="G1242" s="52">
        <f t="shared" si="390"/>
        <v>0.99207762150614198</v>
      </c>
      <c r="H1242" s="196">
        <f t="shared" si="397"/>
        <v>33634</v>
      </c>
    </row>
    <row r="1243" spans="1:8" hidden="1">
      <c r="A1243" s="208">
        <v>2320302</v>
      </c>
      <c r="B1243" s="233" t="s">
        <v>993</v>
      </c>
      <c r="C1243" s="210"/>
      <c r="D1243" s="208"/>
      <c r="E1243" s="210"/>
      <c r="F1243" s="52" t="e">
        <f t="shared" si="389"/>
        <v>#DIV/0!</v>
      </c>
      <c r="G1243" s="52" t="e">
        <f t="shared" si="390"/>
        <v>#DIV/0!</v>
      </c>
      <c r="H1243" s="196">
        <f t="shared" si="397"/>
        <v>0</v>
      </c>
    </row>
    <row r="1244" spans="1:8" hidden="1">
      <c r="A1244" s="208">
        <v>2320303</v>
      </c>
      <c r="B1244" s="233" t="s">
        <v>994</v>
      </c>
      <c r="C1244" s="210"/>
      <c r="D1244" s="208"/>
      <c r="E1244" s="210"/>
      <c r="F1244" s="52" t="e">
        <f t="shared" si="389"/>
        <v>#DIV/0!</v>
      </c>
      <c r="G1244" s="52" t="e">
        <f t="shared" si="390"/>
        <v>#DIV/0!</v>
      </c>
      <c r="H1244" s="196">
        <f t="shared" si="397"/>
        <v>0</v>
      </c>
    </row>
    <row r="1245" spans="1:8" hidden="1">
      <c r="A1245" s="208">
        <v>2320399</v>
      </c>
      <c r="B1245" s="233" t="s">
        <v>995</v>
      </c>
      <c r="C1245" s="210"/>
      <c r="D1245" s="208"/>
      <c r="E1245" s="210"/>
      <c r="F1245" s="52" t="e">
        <f t="shared" si="389"/>
        <v>#DIV/0!</v>
      </c>
      <c r="G1245" s="52" t="e">
        <f t="shared" si="390"/>
        <v>#DIV/0!</v>
      </c>
      <c r="H1245" s="196">
        <f t="shared" si="397"/>
        <v>0</v>
      </c>
    </row>
    <row r="1246" spans="1:8">
      <c r="A1246" s="202">
        <v>233</v>
      </c>
      <c r="B1246" s="203" t="s">
        <v>996</v>
      </c>
      <c r="C1246" s="204">
        <v>60</v>
      </c>
      <c r="D1246" s="202">
        <v>30</v>
      </c>
      <c r="E1246" s="204">
        <v>10</v>
      </c>
      <c r="F1246" s="52">
        <f t="shared" si="389"/>
        <v>0.16666666666666699</v>
      </c>
      <c r="G1246" s="52">
        <f t="shared" si="390"/>
        <v>0.33333333333333298</v>
      </c>
      <c r="H1246" s="196">
        <f t="shared" si="397"/>
        <v>100</v>
      </c>
    </row>
    <row r="1247" spans="1:8" hidden="1">
      <c r="A1247" s="205">
        <v>23303</v>
      </c>
      <c r="B1247" s="215" t="s">
        <v>997</v>
      </c>
      <c r="C1247" s="226"/>
      <c r="D1247" s="205"/>
      <c r="E1247" s="226"/>
      <c r="F1247" s="52" t="e">
        <f t="shared" si="389"/>
        <v>#DIV/0!</v>
      </c>
      <c r="G1247" s="52" t="e">
        <f t="shared" si="390"/>
        <v>#DIV/0!</v>
      </c>
      <c r="H1247" s="196">
        <f t="shared" si="397"/>
        <v>0</v>
      </c>
    </row>
    <row r="1248" spans="1:8" hidden="1">
      <c r="A1248" s="208"/>
      <c r="B1248" s="211"/>
      <c r="C1248" s="210"/>
      <c r="D1248" s="210"/>
      <c r="E1248" s="210"/>
      <c r="F1248" s="210"/>
      <c r="G1248" s="210"/>
      <c r="H1248" s="196">
        <f t="shared" si="397"/>
        <v>0</v>
      </c>
    </row>
    <row r="1249" spans="1:8" hidden="1">
      <c r="A1249" s="208"/>
      <c r="B1249" s="211"/>
      <c r="C1249" s="210"/>
      <c r="D1249" s="210"/>
      <c r="E1249" s="210"/>
      <c r="F1249" s="210"/>
      <c r="G1249" s="210"/>
      <c r="H1249" s="196">
        <f t="shared" si="397"/>
        <v>0</v>
      </c>
    </row>
    <row r="1250" spans="1:8">
      <c r="A1250" s="202"/>
      <c r="B1250" s="236" t="s">
        <v>998</v>
      </c>
      <c r="C1250" s="204">
        <f>C6+C235+C239+C249+C339+C390+C446+C503+C629+C700+C772+C791+C898+C956+C1020+C1040+C1070+C1080+C1124+C1144+C1188+C1236+C1237+C1240+C1246</f>
        <v>89679</v>
      </c>
      <c r="D1250" s="204">
        <f t="shared" ref="D1250" si="402">D6+D235+D239+D249+D339+D390+D446+D503+D629+D700+D772+D791+D898+D956+D1020+D1040+D1070+D1080+D1124+D1144+D1188+D1236+D1237+D1240+D1246</f>
        <v>108044</v>
      </c>
      <c r="E1250" s="204">
        <f t="shared" ref="E1250" si="403">E6+E235+E239+E249+E339+E390+E446+E503+E629+E700+E772+E791+E898+E956+E1020+E1040+E1070+E1080+E1124+E1144+E1188+E1236+E1237+E1240+E1246</f>
        <v>89237</v>
      </c>
      <c r="F1250" s="52">
        <f>E1250/C1250</f>
        <v>0.99507130989417802</v>
      </c>
      <c r="G1250" s="52">
        <f>E1250/D1250</f>
        <v>0.82593202769242202</v>
      </c>
      <c r="H1250" s="196">
        <f t="shared" si="397"/>
        <v>286960</v>
      </c>
    </row>
    <row r="1251" spans="1:8" hidden="1">
      <c r="H1251" s="196">
        <f t="shared" si="397"/>
        <v>0</v>
      </c>
    </row>
    <row r="1252" spans="1:8" hidden="1">
      <c r="H1252" s="196">
        <f t="shared" si="397"/>
        <v>0</v>
      </c>
    </row>
    <row r="1253" spans="1:8" hidden="1">
      <c r="H1253" s="196">
        <f t="shared" si="397"/>
        <v>0</v>
      </c>
    </row>
    <row r="1254" spans="1:8" hidden="1">
      <c r="H1254" s="196">
        <f t="shared" si="397"/>
        <v>0</v>
      </c>
    </row>
    <row r="1255" spans="1:8" hidden="1">
      <c r="H1255" s="196">
        <f t="shared" si="397"/>
        <v>0</v>
      </c>
    </row>
    <row r="1256" spans="1:8" hidden="1">
      <c r="H1256" s="196">
        <f t="shared" si="397"/>
        <v>0</v>
      </c>
    </row>
    <row r="1257" spans="1:8" hidden="1">
      <c r="H1257" s="196">
        <f t="shared" si="397"/>
        <v>0</v>
      </c>
    </row>
    <row r="1258" spans="1:8" hidden="1">
      <c r="H1258" s="196">
        <f t="shared" si="397"/>
        <v>0</v>
      </c>
    </row>
    <row r="1259" spans="1:8" hidden="1">
      <c r="H1259" s="196">
        <f t="shared" si="397"/>
        <v>0</v>
      </c>
    </row>
    <row r="1260" spans="1:8" hidden="1">
      <c r="H1260" s="196">
        <f t="shared" si="397"/>
        <v>0</v>
      </c>
    </row>
    <row r="1261" spans="1:8" hidden="1">
      <c r="H1261" s="196">
        <f t="shared" si="397"/>
        <v>0</v>
      </c>
    </row>
    <row r="1262" spans="1:8" hidden="1">
      <c r="H1262" s="196">
        <f t="shared" si="397"/>
        <v>0</v>
      </c>
    </row>
    <row r="1263" spans="1:8" hidden="1">
      <c r="H1263" s="196">
        <f t="shared" si="397"/>
        <v>0</v>
      </c>
    </row>
    <row r="1264" spans="1:8" hidden="1">
      <c r="H1264" s="196">
        <f t="shared" si="397"/>
        <v>0</v>
      </c>
    </row>
    <row r="1265" spans="8:8" hidden="1">
      <c r="H1265" s="196">
        <f t="shared" si="397"/>
        <v>0</v>
      </c>
    </row>
    <row r="1266" spans="8:8" hidden="1">
      <c r="H1266" s="196">
        <f t="shared" si="397"/>
        <v>0</v>
      </c>
    </row>
    <row r="1267" spans="8:8" hidden="1">
      <c r="H1267" s="196">
        <f t="shared" si="397"/>
        <v>0</v>
      </c>
    </row>
    <row r="1268" spans="8:8" hidden="1">
      <c r="H1268" s="196">
        <f t="shared" si="397"/>
        <v>0</v>
      </c>
    </row>
    <row r="1269" spans="8:8" hidden="1">
      <c r="H1269" s="196">
        <f t="shared" ref="H1269:H1313" si="404">C1269+D1269+E1269</f>
        <v>0</v>
      </c>
    </row>
    <row r="1270" spans="8:8" hidden="1">
      <c r="H1270" s="196">
        <f t="shared" si="404"/>
        <v>0</v>
      </c>
    </row>
    <row r="1271" spans="8:8" hidden="1">
      <c r="H1271" s="196">
        <f t="shared" si="404"/>
        <v>0</v>
      </c>
    </row>
    <row r="1272" spans="8:8" hidden="1">
      <c r="H1272" s="196">
        <f t="shared" si="404"/>
        <v>0</v>
      </c>
    </row>
    <row r="1273" spans="8:8" hidden="1">
      <c r="H1273" s="196">
        <f t="shared" si="404"/>
        <v>0</v>
      </c>
    </row>
    <row r="1274" spans="8:8" hidden="1">
      <c r="H1274" s="196">
        <f t="shared" si="404"/>
        <v>0</v>
      </c>
    </row>
    <row r="1275" spans="8:8" hidden="1">
      <c r="H1275" s="196">
        <f t="shared" si="404"/>
        <v>0</v>
      </c>
    </row>
    <row r="1276" spans="8:8" hidden="1">
      <c r="H1276" s="196">
        <f t="shared" si="404"/>
        <v>0</v>
      </c>
    </row>
    <row r="1277" spans="8:8" hidden="1">
      <c r="H1277" s="196">
        <f t="shared" si="404"/>
        <v>0</v>
      </c>
    </row>
    <row r="1278" spans="8:8" hidden="1">
      <c r="H1278" s="196">
        <f t="shared" si="404"/>
        <v>0</v>
      </c>
    </row>
    <row r="1279" spans="8:8" hidden="1">
      <c r="H1279" s="196">
        <f t="shared" si="404"/>
        <v>0</v>
      </c>
    </row>
    <row r="1280" spans="8:8" hidden="1">
      <c r="H1280" s="196">
        <f t="shared" si="404"/>
        <v>0</v>
      </c>
    </row>
    <row r="1281" spans="8:8" hidden="1">
      <c r="H1281" s="196">
        <f t="shared" si="404"/>
        <v>0</v>
      </c>
    </row>
    <row r="1282" spans="8:8" hidden="1">
      <c r="H1282" s="196">
        <f t="shared" si="404"/>
        <v>0</v>
      </c>
    </row>
    <row r="1283" spans="8:8" hidden="1">
      <c r="H1283" s="196">
        <f t="shared" si="404"/>
        <v>0</v>
      </c>
    </row>
    <row r="1284" spans="8:8" hidden="1">
      <c r="H1284" s="196">
        <f t="shared" si="404"/>
        <v>0</v>
      </c>
    </row>
    <row r="1285" spans="8:8" hidden="1">
      <c r="H1285" s="196">
        <f t="shared" si="404"/>
        <v>0</v>
      </c>
    </row>
    <row r="1286" spans="8:8" hidden="1">
      <c r="H1286" s="196">
        <f t="shared" si="404"/>
        <v>0</v>
      </c>
    </row>
    <row r="1287" spans="8:8" hidden="1">
      <c r="H1287" s="196">
        <f t="shared" si="404"/>
        <v>0</v>
      </c>
    </row>
    <row r="1288" spans="8:8" hidden="1">
      <c r="H1288" s="196">
        <f t="shared" si="404"/>
        <v>0</v>
      </c>
    </row>
    <row r="1289" spans="8:8" hidden="1">
      <c r="H1289" s="196">
        <f t="shared" si="404"/>
        <v>0</v>
      </c>
    </row>
    <row r="1290" spans="8:8" hidden="1">
      <c r="H1290" s="196">
        <f t="shared" si="404"/>
        <v>0</v>
      </c>
    </row>
    <row r="1291" spans="8:8" hidden="1">
      <c r="H1291" s="196">
        <f t="shared" si="404"/>
        <v>0</v>
      </c>
    </row>
    <row r="1292" spans="8:8" hidden="1">
      <c r="H1292" s="196">
        <f t="shared" si="404"/>
        <v>0</v>
      </c>
    </row>
    <row r="1293" spans="8:8" hidden="1">
      <c r="H1293" s="196">
        <f t="shared" si="404"/>
        <v>0</v>
      </c>
    </row>
    <row r="1294" spans="8:8" hidden="1">
      <c r="H1294" s="196">
        <f t="shared" si="404"/>
        <v>0</v>
      </c>
    </row>
    <row r="1295" spans="8:8" hidden="1">
      <c r="H1295" s="196">
        <f t="shared" si="404"/>
        <v>0</v>
      </c>
    </row>
    <row r="1296" spans="8:8" hidden="1">
      <c r="H1296" s="196">
        <f t="shared" si="404"/>
        <v>0</v>
      </c>
    </row>
    <row r="1297" spans="8:8" hidden="1">
      <c r="H1297" s="196">
        <f t="shared" si="404"/>
        <v>0</v>
      </c>
    </row>
    <row r="1298" spans="8:8" hidden="1">
      <c r="H1298" s="196">
        <f t="shared" si="404"/>
        <v>0</v>
      </c>
    </row>
    <row r="1299" spans="8:8" hidden="1">
      <c r="H1299" s="196">
        <f t="shared" si="404"/>
        <v>0</v>
      </c>
    </row>
    <row r="1300" spans="8:8" hidden="1">
      <c r="H1300" s="196">
        <f t="shared" si="404"/>
        <v>0</v>
      </c>
    </row>
    <row r="1301" spans="8:8" hidden="1">
      <c r="H1301" s="196">
        <f t="shared" si="404"/>
        <v>0</v>
      </c>
    </row>
    <row r="1302" spans="8:8" hidden="1">
      <c r="H1302" s="196">
        <f t="shared" si="404"/>
        <v>0</v>
      </c>
    </row>
    <row r="1303" spans="8:8" hidden="1">
      <c r="H1303" s="196">
        <f t="shared" si="404"/>
        <v>0</v>
      </c>
    </row>
    <row r="1304" spans="8:8" hidden="1">
      <c r="H1304" s="196">
        <f t="shared" si="404"/>
        <v>0</v>
      </c>
    </row>
    <row r="1305" spans="8:8" hidden="1">
      <c r="H1305" s="196">
        <f t="shared" si="404"/>
        <v>0</v>
      </c>
    </row>
    <row r="1306" spans="8:8" hidden="1">
      <c r="H1306" s="196">
        <f t="shared" si="404"/>
        <v>0</v>
      </c>
    </row>
    <row r="1307" spans="8:8" hidden="1">
      <c r="H1307" s="196">
        <f t="shared" si="404"/>
        <v>0</v>
      </c>
    </row>
    <row r="1308" spans="8:8" hidden="1">
      <c r="H1308" s="196">
        <f t="shared" si="404"/>
        <v>0</v>
      </c>
    </row>
    <row r="1309" spans="8:8" hidden="1">
      <c r="H1309" s="196">
        <f t="shared" si="404"/>
        <v>0</v>
      </c>
    </row>
    <row r="1310" spans="8:8" hidden="1">
      <c r="H1310" s="196">
        <f t="shared" si="404"/>
        <v>0</v>
      </c>
    </row>
    <row r="1311" spans="8:8" hidden="1">
      <c r="H1311" s="196">
        <f t="shared" si="404"/>
        <v>0</v>
      </c>
    </row>
    <row r="1312" spans="8:8" hidden="1">
      <c r="H1312" s="196">
        <f t="shared" si="404"/>
        <v>0</v>
      </c>
    </row>
    <row r="1313" spans="8:8" hidden="1">
      <c r="H1313" s="196">
        <f t="shared" si="404"/>
        <v>0</v>
      </c>
    </row>
  </sheetData>
  <autoFilter ref="A5:H1313">
    <filterColumn colId="7">
      <filters>
        <filter val="1"/>
        <filter val="10"/>
        <filter val="100"/>
        <filter val="101"/>
        <filter val="10139"/>
        <filter val="1014"/>
        <filter val="1036"/>
        <filter val="105"/>
        <filter val="1069"/>
        <filter val="108"/>
        <filter val="11"/>
        <filter val="110"/>
        <filter val="1130"/>
        <filter val="1136"/>
        <filter val="11632"/>
        <filter val="117"/>
        <filter val="118"/>
        <filter val="12"/>
        <filter val="120"/>
        <filter val="123"/>
        <filter val="125"/>
        <filter val="127"/>
        <filter val="1273"/>
        <filter val="1294"/>
        <filter val="13"/>
        <filter val="1319"/>
        <filter val="1324"/>
        <filter val="1348"/>
        <filter val="13743"/>
        <filter val="1380"/>
        <filter val="1390"/>
        <filter val="13907"/>
        <filter val="14"/>
        <filter val="1406"/>
        <filter val="14128"/>
        <filter val="142"/>
        <filter val="1428"/>
        <filter val="14295"/>
        <filter val="1463"/>
        <filter val="148"/>
        <filter val="14819"/>
        <filter val="15"/>
        <filter val="150"/>
        <filter val="151"/>
        <filter val="15223"/>
        <filter val="1588"/>
        <filter val="160"/>
        <filter val="1609"/>
        <filter val="1615"/>
        <filter val="16317"/>
        <filter val="1645"/>
        <filter val="1663"/>
        <filter val="1677"/>
        <filter val="17"/>
        <filter val="1729"/>
        <filter val="173"/>
        <filter val="1736"/>
        <filter val="175"/>
        <filter val="17607"/>
        <filter val="178"/>
        <filter val="18"/>
        <filter val="180"/>
        <filter val="1800"/>
        <filter val="1812"/>
        <filter val="183"/>
        <filter val="184"/>
        <filter val="189"/>
        <filter val="19"/>
        <filter val="190"/>
        <filter val="192"/>
        <filter val="19355"/>
        <filter val="195"/>
        <filter val="19537"/>
        <filter val="2"/>
        <filter val="20"/>
        <filter val="200"/>
        <filter val="2000"/>
        <filter val="202"/>
        <filter val="2037"/>
        <filter val="20532"/>
        <filter val="2090"/>
        <filter val="20952"/>
        <filter val="2100"/>
        <filter val="2121"/>
        <filter val="2184"/>
        <filter val="227"/>
        <filter val="228"/>
        <filter val="23"/>
        <filter val="2312"/>
        <filter val="2355"/>
        <filter val="236"/>
        <filter val="2373"/>
        <filter val="239"/>
        <filter val="241"/>
        <filter val="243"/>
        <filter val="246"/>
        <filter val="25"/>
        <filter val="250"/>
        <filter val="256"/>
        <filter val="26"/>
        <filter val="2636"/>
        <filter val="2656"/>
        <filter val="2661"/>
        <filter val="2699"/>
        <filter val="2778"/>
        <filter val="2806"/>
        <filter val="28227"/>
        <filter val="286960"/>
        <filter val="29"/>
        <filter val="2933"/>
        <filter val="294"/>
        <filter val="2948"/>
        <filter val="297"/>
        <filter val="3060"/>
        <filter val="30644"/>
        <filter val="3071"/>
        <filter val="3082"/>
        <filter val="309"/>
        <filter val="31"/>
        <filter val="312"/>
        <filter val="32"/>
        <filter val="320"/>
        <filter val="322"/>
        <filter val="3245"/>
        <filter val="3246"/>
        <filter val="325"/>
        <filter val="33"/>
        <filter val="330"/>
        <filter val="3312"/>
        <filter val="3321"/>
        <filter val="334"/>
        <filter val="335"/>
        <filter val="3352"/>
        <filter val="33634"/>
        <filter val="3365"/>
        <filter val="337"/>
        <filter val="338"/>
        <filter val="3396"/>
        <filter val="3423"/>
        <filter val="344"/>
        <filter val="3471"/>
        <filter val="349"/>
        <filter val="35"/>
        <filter val="35376"/>
        <filter val="3589"/>
        <filter val="363"/>
        <filter val="375"/>
        <filter val="378"/>
        <filter val="38"/>
        <filter val="38892"/>
        <filter val="389"/>
        <filter val="39"/>
        <filter val="3961"/>
        <filter val="397"/>
        <filter val="3977"/>
        <filter val="3984"/>
        <filter val="4"/>
        <filter val="40"/>
        <filter val="400"/>
        <filter val="404"/>
        <filter val="405"/>
        <filter val="407"/>
        <filter val="41"/>
        <filter val="414"/>
        <filter val="417"/>
        <filter val="4195"/>
        <filter val="434"/>
        <filter val="436"/>
        <filter val="437"/>
        <filter val="445"/>
        <filter val="447"/>
        <filter val="45"/>
        <filter val="4500"/>
        <filter val="468"/>
        <filter val="477"/>
        <filter val="4880"/>
        <filter val="489"/>
        <filter val="49"/>
        <filter val="4927"/>
        <filter val="4985"/>
        <filter val="499"/>
        <filter val="5"/>
        <filter val="50"/>
        <filter val="500"/>
        <filter val="501"/>
        <filter val="5050"/>
        <filter val="51"/>
        <filter val="519"/>
        <filter val="520"/>
        <filter val="521"/>
        <filter val="522"/>
        <filter val="524"/>
        <filter val="526"/>
        <filter val="528"/>
        <filter val="53"/>
        <filter val="531"/>
        <filter val="532"/>
        <filter val="536"/>
        <filter val="540"/>
        <filter val="541"/>
        <filter val="548"/>
        <filter val="556"/>
        <filter val="569"/>
        <filter val="5778"/>
        <filter val="58"/>
        <filter val="580"/>
        <filter val="581"/>
        <filter val="5877"/>
        <filter val="599"/>
        <filter val="6"/>
        <filter val="60"/>
        <filter val="604"/>
        <filter val="609"/>
        <filter val="61"/>
        <filter val="6129"/>
        <filter val="617"/>
        <filter val="6201"/>
        <filter val="623"/>
        <filter val="625"/>
        <filter val="628"/>
        <filter val="634"/>
        <filter val="641"/>
        <filter val="648"/>
        <filter val="6487"/>
        <filter val="657"/>
        <filter val="658"/>
        <filter val="66"/>
        <filter val="6669"/>
        <filter val="67"/>
        <filter val="670"/>
        <filter val="68"/>
        <filter val="681"/>
        <filter val="6818"/>
        <filter val="6819"/>
        <filter val="685"/>
        <filter val="688"/>
        <filter val="6895"/>
        <filter val="697"/>
        <filter val="7"/>
        <filter val="700"/>
        <filter val="705"/>
        <filter val="7170"/>
        <filter val="73"/>
        <filter val="74"/>
        <filter val="746"/>
        <filter val="748"/>
        <filter val="749"/>
        <filter val="758"/>
        <filter val="76"/>
        <filter val="763"/>
        <filter val="776"/>
        <filter val="785"/>
        <filter val="8"/>
        <filter val="80"/>
        <filter val="815"/>
        <filter val="82"/>
        <filter val="829"/>
        <filter val="8338"/>
        <filter val="86"/>
        <filter val="861"/>
        <filter val="865"/>
        <filter val="877"/>
        <filter val="88"/>
        <filter val="895"/>
        <filter val="9"/>
        <filter val="90"/>
        <filter val="91"/>
        <filter val="912"/>
        <filter val="917"/>
        <filter val="9408"/>
        <filter val="942"/>
        <filter val="95"/>
        <filter val="96"/>
        <filter val="9795"/>
        <filter val="981"/>
        <filter val="984"/>
        <filter val="991"/>
        <filter val="995"/>
      </filters>
    </filterColumn>
    <extLst/>
  </autoFilter>
  <mergeCells count="5">
    <mergeCell ref="A2:G2"/>
    <mergeCell ref="A4:B4"/>
    <mergeCell ref="E4:G4"/>
    <mergeCell ref="C4:C5"/>
    <mergeCell ref="D4:D5"/>
  </mergeCells>
  <phoneticPr fontId="14" type="noConversion"/>
  <printOptions horizontalCentered="1"/>
  <pageMargins left="0.31458333333333299" right="0.31458333333333299" top="0.35416666666666702" bottom="0.35416666666666702" header="0.31458333333333299" footer="0.31458333333333299"/>
  <pageSetup paperSize="9" scale="80" orientation="portrait"/>
</worksheet>
</file>

<file path=xl/worksheets/sheet3.xml><?xml version="1.0" encoding="utf-8"?>
<worksheet xmlns="http://schemas.openxmlformats.org/spreadsheetml/2006/main" xmlns:r="http://schemas.openxmlformats.org/officeDocument/2006/relationships">
  <sheetPr>
    <pageSetUpPr fitToPage="1"/>
  </sheetPr>
  <dimension ref="A1:L101"/>
  <sheetViews>
    <sheetView showGridLines="0" showZeros="0" workbookViewId="0">
      <pane ySplit="6" topLeftCell="A28" activePane="bottomLeft" state="frozen"/>
      <selection pane="bottomLeft" activeCell="A106" sqref="A106"/>
    </sheetView>
  </sheetViews>
  <sheetFormatPr defaultColWidth="9" defaultRowHeight="13.5"/>
  <cols>
    <col min="1" max="1" width="49.25" style="163" customWidth="1"/>
    <col min="2" max="4" width="10.5" style="164" customWidth="1"/>
    <col min="5" max="6" width="10.5" style="163" customWidth="1"/>
    <col min="7" max="7" width="49.25" style="163" customWidth="1"/>
    <col min="8" max="10" width="10.125" style="164" customWidth="1"/>
    <col min="11" max="12" width="10.125" style="163" customWidth="1"/>
    <col min="13" max="16384" width="9" style="163"/>
  </cols>
  <sheetData>
    <row r="1" spans="1:12" ht="18" customHeight="1">
      <c r="A1" s="165" t="s">
        <v>999</v>
      </c>
      <c r="B1" s="166"/>
      <c r="C1" s="166"/>
      <c r="D1" s="166"/>
    </row>
    <row r="2" spans="1:12" s="161" customFormat="1" ht="22.5">
      <c r="A2" s="268" t="s">
        <v>1000</v>
      </c>
      <c r="B2" s="268"/>
      <c r="C2" s="268"/>
      <c r="D2" s="268"/>
      <c r="E2" s="268"/>
      <c r="F2" s="268"/>
      <c r="G2" s="268"/>
      <c r="H2" s="268"/>
      <c r="I2" s="268"/>
      <c r="J2" s="268"/>
      <c r="K2" s="268"/>
      <c r="L2" s="268"/>
    </row>
    <row r="3" spans="1:12" ht="20.25" customHeight="1">
      <c r="L3" s="182" t="s">
        <v>3</v>
      </c>
    </row>
    <row r="4" spans="1:12" ht="31.5" customHeight="1">
      <c r="A4" s="269" t="s">
        <v>1001</v>
      </c>
      <c r="B4" s="270"/>
      <c r="C4" s="270"/>
      <c r="D4" s="270"/>
      <c r="E4" s="270"/>
      <c r="F4" s="271"/>
      <c r="G4" s="269" t="s">
        <v>1002</v>
      </c>
      <c r="H4" s="270"/>
      <c r="I4" s="270"/>
      <c r="J4" s="270"/>
      <c r="K4" s="270"/>
      <c r="L4" s="271"/>
    </row>
    <row r="5" spans="1:12" ht="21.95" customHeight="1">
      <c r="A5" s="273" t="s">
        <v>4</v>
      </c>
      <c r="B5" s="260" t="s">
        <v>5</v>
      </c>
      <c r="C5" s="260" t="s">
        <v>6</v>
      </c>
      <c r="D5" s="272" t="s">
        <v>7</v>
      </c>
      <c r="E5" s="272"/>
      <c r="F5" s="272"/>
      <c r="G5" s="167" t="s">
        <v>4</v>
      </c>
      <c r="H5" s="260" t="s">
        <v>5</v>
      </c>
      <c r="I5" s="260" t="s">
        <v>6</v>
      </c>
      <c r="J5" s="272" t="s">
        <v>7</v>
      </c>
      <c r="K5" s="272"/>
      <c r="L5" s="272"/>
    </row>
    <row r="6" spans="1:12" ht="45.95" customHeight="1">
      <c r="A6" s="274"/>
      <c r="B6" s="261"/>
      <c r="C6" s="261"/>
      <c r="D6" s="48" t="s">
        <v>10</v>
      </c>
      <c r="E6" s="49" t="s">
        <v>11</v>
      </c>
      <c r="F6" s="49" t="s">
        <v>12</v>
      </c>
      <c r="G6" s="167"/>
      <c r="H6" s="261"/>
      <c r="I6" s="261"/>
      <c r="J6" s="48" t="s">
        <v>10</v>
      </c>
      <c r="K6" s="49" t="s">
        <v>11</v>
      </c>
      <c r="L6" s="49" t="s">
        <v>12</v>
      </c>
    </row>
    <row r="7" spans="1:12" ht="20.100000000000001" customHeight="1">
      <c r="A7" s="168" t="s">
        <v>1003</v>
      </c>
      <c r="B7" s="169">
        <f>表一!C34</f>
        <v>82510</v>
      </c>
      <c r="C7" s="169">
        <f>表一!D34</f>
        <v>87056</v>
      </c>
      <c r="D7" s="169">
        <f>表一!E34</f>
        <v>94550</v>
      </c>
      <c r="E7" s="52">
        <f t="shared" ref="E7:E38" si="0">D7/B7</f>
        <v>1.1459217064598199</v>
      </c>
      <c r="F7" s="52">
        <f t="shared" ref="F7:F38" si="1">D7/C7</f>
        <v>1.0860825215952901</v>
      </c>
      <c r="G7" s="168" t="s">
        <v>1004</v>
      </c>
      <c r="H7" s="169">
        <f>表二!C1250</f>
        <v>89679</v>
      </c>
      <c r="I7" s="169">
        <f>表二!D1250</f>
        <v>108044</v>
      </c>
      <c r="J7" s="169">
        <f>表二!E1250</f>
        <v>89237</v>
      </c>
      <c r="K7" s="52">
        <f>J7/H7</f>
        <v>0.99507130989417802</v>
      </c>
      <c r="L7" s="52">
        <f>J7/I7</f>
        <v>0.82593202769242202</v>
      </c>
    </row>
    <row r="8" spans="1:12" ht="20.100000000000001" customHeight="1">
      <c r="A8" s="170" t="s">
        <v>1005</v>
      </c>
      <c r="B8" s="171">
        <f>B9+B78+B81+B82+B83+B88+B89+B90+B91+B92+B93</f>
        <v>17204</v>
      </c>
      <c r="C8" s="171">
        <f t="shared" ref="C8:D8" si="2">C9+C78+C81+C82+C83+C88+C89+C90+C91+C92+C93</f>
        <v>66601</v>
      </c>
      <c r="D8" s="171">
        <f t="shared" si="2"/>
        <v>10535</v>
      </c>
      <c r="E8" s="52">
        <f t="shared" si="0"/>
        <v>0.61235759125784694</v>
      </c>
      <c r="F8" s="52">
        <f t="shared" si="1"/>
        <v>0.15818080809597501</v>
      </c>
      <c r="G8" s="170" t="s">
        <v>1006</v>
      </c>
      <c r="H8" s="172">
        <f>H9+H84+H85+H86+H87+H88+H89+H90+H91+H92+H93</f>
        <v>10035</v>
      </c>
      <c r="I8" s="172">
        <f t="shared" ref="I8:J8" si="3">I9+I84+I85+I86+I87+I88+I89+I90+I91+I92+I93</f>
        <v>45613</v>
      </c>
      <c r="J8" s="172">
        <f t="shared" si="3"/>
        <v>15848</v>
      </c>
      <c r="K8" s="52">
        <f>J8/H8</f>
        <v>1.5792725460886901</v>
      </c>
      <c r="L8" s="52">
        <f>J8/I8</f>
        <v>0.34744480740139899</v>
      </c>
    </row>
    <row r="9" spans="1:12" ht="20.100000000000001" customHeight="1">
      <c r="A9" s="173" t="s">
        <v>1007</v>
      </c>
      <c r="B9" s="174">
        <f>B10+B17+B53</f>
        <v>-2421</v>
      </c>
      <c r="C9" s="174">
        <f>C10+C17+C53</f>
        <v>14800</v>
      </c>
      <c r="D9" s="174">
        <f>D10+D17+D53</f>
        <v>-4033</v>
      </c>
      <c r="E9" s="52">
        <f t="shared" si="0"/>
        <v>1.6658405617513401</v>
      </c>
      <c r="F9" s="52">
        <f t="shared" si="1"/>
        <v>-0.27250000000000002</v>
      </c>
      <c r="G9" s="173" t="s">
        <v>1008</v>
      </c>
      <c r="H9" s="174">
        <f>SUM(H10:H11)</f>
        <v>-236</v>
      </c>
      <c r="I9" s="174">
        <f>SUM(I10:I11)</f>
        <v>-189</v>
      </c>
      <c r="J9" s="174">
        <f>SUM(J10:J11)</f>
        <v>-227</v>
      </c>
      <c r="K9" s="52">
        <f>J9/H9</f>
        <v>0.96186440677966101</v>
      </c>
      <c r="L9" s="52">
        <f>J9/I9</f>
        <v>1.2010582010582</v>
      </c>
    </row>
    <row r="10" spans="1:12" ht="20.100000000000001" customHeight="1">
      <c r="A10" s="173" t="s">
        <v>1009</v>
      </c>
      <c r="B10" s="174">
        <f>SUM(B11:B16)</f>
        <v>20368</v>
      </c>
      <c r="C10" s="174">
        <f>SUM(C11:C16)</f>
        <v>20368</v>
      </c>
      <c r="D10" s="174">
        <f>SUM(D11:D16)</f>
        <v>20368</v>
      </c>
      <c r="E10" s="52">
        <f t="shared" si="0"/>
        <v>1</v>
      </c>
      <c r="F10" s="52">
        <f t="shared" si="1"/>
        <v>1</v>
      </c>
      <c r="G10" s="175" t="s">
        <v>1010</v>
      </c>
      <c r="H10" s="84"/>
      <c r="I10" s="84"/>
      <c r="J10" s="84"/>
      <c r="K10" s="52"/>
      <c r="L10" s="52"/>
    </row>
    <row r="11" spans="1:12" ht="20.100000000000001" customHeight="1">
      <c r="A11" s="83" t="s">
        <v>1011</v>
      </c>
      <c r="B11" s="176">
        <v>28</v>
      </c>
      <c r="C11" s="177">
        <v>28</v>
      </c>
      <c r="D11" s="177">
        <v>28</v>
      </c>
      <c r="E11" s="52">
        <f t="shared" si="0"/>
        <v>1</v>
      </c>
      <c r="F11" s="52">
        <f t="shared" si="1"/>
        <v>1</v>
      </c>
      <c r="G11" s="175" t="s">
        <v>1012</v>
      </c>
      <c r="H11" s="84">
        <v>-236</v>
      </c>
      <c r="I11" s="84">
        <v>-189</v>
      </c>
      <c r="J11" s="84">
        <v>-227</v>
      </c>
      <c r="K11" s="52">
        <f>J11/H11</f>
        <v>0.96186440677966101</v>
      </c>
      <c r="L11" s="52">
        <f>J11/I11</f>
        <v>1.2010582010582</v>
      </c>
    </row>
    <row r="12" spans="1:12" ht="20.100000000000001" customHeight="1">
      <c r="A12" s="83" t="s">
        <v>1013</v>
      </c>
      <c r="B12" s="176"/>
      <c r="C12" s="177"/>
      <c r="D12" s="177"/>
      <c r="E12" s="52"/>
      <c r="F12" s="52"/>
      <c r="G12" s="175"/>
      <c r="H12" s="84"/>
      <c r="I12" s="84"/>
      <c r="J12" s="84"/>
      <c r="K12" s="175"/>
      <c r="L12" s="83"/>
    </row>
    <row r="13" spans="1:12" ht="20.100000000000001" customHeight="1">
      <c r="A13" s="83" t="s">
        <v>1014</v>
      </c>
      <c r="B13" s="176">
        <v>2219</v>
      </c>
      <c r="C13" s="177">
        <v>2219</v>
      </c>
      <c r="D13" s="177">
        <v>2219</v>
      </c>
      <c r="E13" s="52">
        <f t="shared" si="0"/>
        <v>1</v>
      </c>
      <c r="F13" s="52">
        <f t="shared" si="1"/>
        <v>1</v>
      </c>
      <c r="G13" s="175" t="s">
        <v>39</v>
      </c>
      <c r="H13" s="84"/>
      <c r="I13" s="84"/>
      <c r="J13" s="84"/>
      <c r="K13" s="175"/>
      <c r="L13" s="83"/>
    </row>
    <row r="14" spans="1:12" ht="20.100000000000001" customHeight="1">
      <c r="A14" s="83" t="s">
        <v>1015</v>
      </c>
      <c r="B14" s="176"/>
      <c r="C14" s="177"/>
      <c r="D14" s="177"/>
      <c r="E14" s="52"/>
      <c r="F14" s="52"/>
      <c r="G14" s="175" t="s">
        <v>39</v>
      </c>
      <c r="H14" s="84"/>
      <c r="I14" s="84"/>
      <c r="J14" s="84"/>
      <c r="K14" s="175"/>
      <c r="L14" s="83"/>
    </row>
    <row r="15" spans="1:12" ht="20.100000000000001" customHeight="1">
      <c r="A15" s="83" t="s">
        <v>1016</v>
      </c>
      <c r="B15" s="176">
        <v>18121</v>
      </c>
      <c r="C15" s="177">
        <v>18121</v>
      </c>
      <c r="D15" s="177">
        <v>18121</v>
      </c>
      <c r="E15" s="52">
        <f t="shared" si="0"/>
        <v>1</v>
      </c>
      <c r="F15" s="52">
        <f t="shared" si="1"/>
        <v>1</v>
      </c>
      <c r="G15" s="175" t="s">
        <v>39</v>
      </c>
      <c r="H15" s="84"/>
      <c r="I15" s="84"/>
      <c r="J15" s="84"/>
      <c r="K15" s="175"/>
      <c r="L15" s="83"/>
    </row>
    <row r="16" spans="1:12" ht="20.100000000000001" customHeight="1">
      <c r="A16" s="83" t="s">
        <v>1017</v>
      </c>
      <c r="B16" s="176"/>
      <c r="C16" s="177"/>
      <c r="D16" s="177"/>
      <c r="E16" s="52"/>
      <c r="F16" s="52"/>
      <c r="G16" s="175" t="s">
        <v>39</v>
      </c>
      <c r="H16" s="84"/>
      <c r="I16" s="84"/>
      <c r="J16" s="84"/>
      <c r="K16" s="175"/>
      <c r="L16" s="83"/>
    </row>
    <row r="17" spans="1:12" ht="20.100000000000001" customHeight="1">
      <c r="A17" s="178" t="s">
        <v>1018</v>
      </c>
      <c r="B17" s="174">
        <f>SUM(B18:B52)</f>
        <v>-24873</v>
      </c>
      <c r="C17" s="174">
        <f t="shared" ref="C17:D17" si="4">SUM(C18:C52)</f>
        <v>-19746</v>
      </c>
      <c r="D17" s="174">
        <f t="shared" si="4"/>
        <v>-24711</v>
      </c>
      <c r="E17" s="52">
        <f t="shared" si="0"/>
        <v>0.99348691352068497</v>
      </c>
      <c r="F17" s="52">
        <f t="shared" si="1"/>
        <v>1.2514433302947401</v>
      </c>
      <c r="G17" s="175" t="s">
        <v>39</v>
      </c>
      <c r="H17" s="84"/>
      <c r="I17" s="84"/>
      <c r="J17" s="84"/>
      <c r="K17" s="175" t="s">
        <v>39</v>
      </c>
      <c r="L17" s="83"/>
    </row>
    <row r="18" spans="1:12" ht="20.100000000000001" customHeight="1">
      <c r="A18" s="83" t="s">
        <v>1019</v>
      </c>
      <c r="B18" s="83"/>
      <c r="C18" s="83"/>
      <c r="D18" s="84"/>
      <c r="E18" s="52"/>
      <c r="F18" s="52"/>
      <c r="G18" s="175" t="s">
        <v>39</v>
      </c>
      <c r="H18" s="84"/>
      <c r="I18" s="84"/>
      <c r="J18" s="84"/>
      <c r="K18" s="175"/>
      <c r="L18" s="83"/>
    </row>
    <row r="19" spans="1:12" ht="20.100000000000001" customHeight="1">
      <c r="A19" s="83" t="s">
        <v>1020</v>
      </c>
      <c r="B19" s="83">
        <v>3615</v>
      </c>
      <c r="C19" s="83">
        <v>3774</v>
      </c>
      <c r="D19" s="84">
        <v>3685</v>
      </c>
      <c r="E19" s="52">
        <f t="shared" si="0"/>
        <v>1.0193637621023499</v>
      </c>
      <c r="F19" s="52">
        <f t="shared" si="1"/>
        <v>0.976417594064653</v>
      </c>
      <c r="G19" s="175" t="s">
        <v>39</v>
      </c>
      <c r="H19" s="84"/>
      <c r="I19" s="84"/>
      <c r="J19" s="84"/>
      <c r="K19" s="175"/>
      <c r="L19" s="83"/>
    </row>
    <row r="20" spans="1:12" ht="20.100000000000001" customHeight="1">
      <c r="A20" s="83" t="s">
        <v>1021</v>
      </c>
      <c r="B20" s="83">
        <v>467</v>
      </c>
      <c r="C20" s="83">
        <v>467</v>
      </c>
      <c r="D20" s="84">
        <v>442</v>
      </c>
      <c r="E20" s="52">
        <f t="shared" si="0"/>
        <v>0.94646680942184203</v>
      </c>
      <c r="F20" s="52">
        <f t="shared" si="1"/>
        <v>0.94646680942184203</v>
      </c>
      <c r="G20" s="175" t="s">
        <v>39</v>
      </c>
      <c r="H20" s="84"/>
      <c r="I20" s="84"/>
      <c r="J20" s="84"/>
      <c r="K20" s="175"/>
      <c r="L20" s="83"/>
    </row>
    <row r="21" spans="1:12" ht="20.100000000000001" customHeight="1">
      <c r="A21" s="83" t="s">
        <v>1022</v>
      </c>
      <c r="B21" s="83">
        <v>-37887</v>
      </c>
      <c r="C21" s="83">
        <v>-41567</v>
      </c>
      <c r="D21" s="84">
        <v>-38844</v>
      </c>
      <c r="E21" s="52">
        <f t="shared" si="0"/>
        <v>1.0252593237786001</v>
      </c>
      <c r="F21" s="52">
        <f t="shared" si="1"/>
        <v>0.93449130319724805</v>
      </c>
      <c r="G21" s="175" t="s">
        <v>39</v>
      </c>
      <c r="H21" s="84"/>
      <c r="I21" s="84"/>
      <c r="J21" s="84"/>
      <c r="K21" s="175"/>
      <c r="L21" s="83"/>
    </row>
    <row r="22" spans="1:12" ht="20.100000000000001" customHeight="1">
      <c r="A22" s="83" t="s">
        <v>1023</v>
      </c>
      <c r="B22" s="83"/>
      <c r="C22" s="83"/>
      <c r="D22" s="84"/>
      <c r="E22" s="52"/>
      <c r="F22" s="52"/>
      <c r="G22" s="175" t="s">
        <v>39</v>
      </c>
      <c r="H22" s="84"/>
      <c r="I22" s="84"/>
      <c r="J22" s="84"/>
      <c r="K22" s="175"/>
      <c r="L22" s="83"/>
    </row>
    <row r="23" spans="1:12" ht="20.100000000000001" customHeight="1">
      <c r="A23" s="83" t="s">
        <v>1024</v>
      </c>
      <c r="B23" s="83">
        <v>-78</v>
      </c>
      <c r="C23" s="83">
        <v>-78</v>
      </c>
      <c r="D23" s="84">
        <v>-78</v>
      </c>
      <c r="E23" s="52">
        <f t="shared" si="0"/>
        <v>1</v>
      </c>
      <c r="F23" s="52">
        <f t="shared" si="1"/>
        <v>1</v>
      </c>
      <c r="G23" s="175" t="s">
        <v>39</v>
      </c>
      <c r="H23" s="84"/>
      <c r="I23" s="84"/>
      <c r="J23" s="84"/>
      <c r="K23" s="175"/>
      <c r="L23" s="83"/>
    </row>
    <row r="24" spans="1:12" ht="20.100000000000001" customHeight="1">
      <c r="A24" s="83" t="s">
        <v>1025</v>
      </c>
      <c r="B24" s="83">
        <v>158</v>
      </c>
      <c r="C24" s="83">
        <v>202</v>
      </c>
      <c r="D24" s="84">
        <v>182</v>
      </c>
      <c r="E24" s="52">
        <f t="shared" si="0"/>
        <v>1.15189873417722</v>
      </c>
      <c r="F24" s="52">
        <f t="shared" si="1"/>
        <v>0.90099009900990101</v>
      </c>
      <c r="G24" s="83" t="s">
        <v>39</v>
      </c>
      <c r="H24" s="84"/>
      <c r="I24" s="84"/>
      <c r="J24" s="84"/>
      <c r="K24" s="83"/>
      <c r="L24" s="83"/>
    </row>
    <row r="25" spans="1:12" ht="20.100000000000001" customHeight="1">
      <c r="A25" s="83" t="s">
        <v>1026</v>
      </c>
      <c r="B25" s="83"/>
      <c r="C25" s="83"/>
      <c r="D25" s="84"/>
      <c r="E25" s="52"/>
      <c r="F25" s="52"/>
      <c r="G25" s="83" t="s">
        <v>39</v>
      </c>
      <c r="H25" s="84"/>
      <c r="I25" s="84"/>
      <c r="J25" s="84"/>
      <c r="K25" s="83"/>
      <c r="L25" s="83"/>
    </row>
    <row r="26" spans="1:12" ht="20.100000000000001" customHeight="1">
      <c r="A26" s="83" t="s">
        <v>1027</v>
      </c>
      <c r="B26" s="83">
        <v>2897</v>
      </c>
      <c r="C26" s="83">
        <v>2899</v>
      </c>
      <c r="D26" s="84">
        <v>2897</v>
      </c>
      <c r="E26" s="52">
        <f t="shared" si="0"/>
        <v>1</v>
      </c>
      <c r="F26" s="52">
        <f t="shared" si="1"/>
        <v>0.99931010693342504</v>
      </c>
      <c r="G26" s="83" t="s">
        <v>39</v>
      </c>
      <c r="H26" s="84"/>
      <c r="I26" s="84"/>
      <c r="J26" s="84"/>
      <c r="K26" s="83"/>
      <c r="L26" s="83"/>
    </row>
    <row r="27" spans="1:12" ht="20.100000000000001" customHeight="1">
      <c r="A27" s="83" t="s">
        <v>1028</v>
      </c>
      <c r="B27" s="83"/>
      <c r="C27" s="83"/>
      <c r="D27" s="84"/>
      <c r="E27" s="52"/>
      <c r="F27" s="52"/>
      <c r="G27" s="83" t="s">
        <v>39</v>
      </c>
      <c r="H27" s="84"/>
      <c r="I27" s="84"/>
      <c r="J27" s="84"/>
      <c r="K27" s="83"/>
      <c r="L27" s="83"/>
    </row>
    <row r="28" spans="1:12" ht="20.100000000000001" customHeight="1">
      <c r="A28" s="83" t="s">
        <v>1029</v>
      </c>
      <c r="B28" s="83"/>
      <c r="C28" s="83"/>
      <c r="D28" s="84"/>
      <c r="E28" s="52"/>
      <c r="F28" s="52"/>
      <c r="G28" s="83" t="s">
        <v>39</v>
      </c>
      <c r="H28" s="84"/>
      <c r="I28" s="84"/>
      <c r="J28" s="84"/>
      <c r="K28" s="83"/>
      <c r="L28" s="83"/>
    </row>
    <row r="29" spans="1:12" ht="20.100000000000001" customHeight="1">
      <c r="A29" s="83" t="s">
        <v>1030</v>
      </c>
      <c r="B29" s="83"/>
      <c r="C29" s="83"/>
      <c r="D29" s="84"/>
      <c r="E29" s="52"/>
      <c r="F29" s="52"/>
      <c r="G29" s="83" t="s">
        <v>39</v>
      </c>
      <c r="H29" s="84"/>
      <c r="I29" s="84"/>
      <c r="J29" s="84"/>
      <c r="K29" s="83"/>
      <c r="L29" s="83"/>
    </row>
    <row r="30" spans="1:12" ht="20.100000000000001" customHeight="1">
      <c r="A30" s="83" t="s">
        <v>1031</v>
      </c>
      <c r="B30" s="83"/>
      <c r="C30" s="83">
        <v>6</v>
      </c>
      <c r="D30" s="84"/>
      <c r="E30" s="52"/>
      <c r="F30" s="52">
        <f t="shared" si="1"/>
        <v>0</v>
      </c>
      <c r="G30" s="83" t="s">
        <v>39</v>
      </c>
      <c r="H30" s="84"/>
      <c r="I30" s="84"/>
      <c r="J30" s="84"/>
      <c r="K30" s="83"/>
      <c r="L30" s="83"/>
    </row>
    <row r="31" spans="1:12" ht="20.100000000000001" customHeight="1">
      <c r="A31" s="179" t="s">
        <v>1032</v>
      </c>
      <c r="B31" s="179"/>
      <c r="C31" s="179"/>
      <c r="D31" s="124"/>
      <c r="E31" s="52"/>
      <c r="F31" s="52"/>
      <c r="G31" s="83" t="s">
        <v>39</v>
      </c>
      <c r="H31" s="84"/>
      <c r="I31" s="84"/>
      <c r="J31" s="84"/>
      <c r="K31" s="83"/>
      <c r="L31" s="83"/>
    </row>
    <row r="32" spans="1:12" ht="20.100000000000001" customHeight="1">
      <c r="A32" s="179" t="s">
        <v>1033</v>
      </c>
      <c r="B32" s="179"/>
      <c r="C32" s="179"/>
      <c r="D32" s="124"/>
      <c r="E32" s="52"/>
      <c r="F32" s="52"/>
      <c r="G32" s="83" t="s">
        <v>39</v>
      </c>
      <c r="H32" s="84"/>
      <c r="I32" s="84"/>
      <c r="J32" s="84"/>
      <c r="K32" s="83"/>
      <c r="L32" s="83"/>
    </row>
    <row r="33" spans="1:12" ht="20.100000000000001" customHeight="1">
      <c r="A33" s="179" t="s">
        <v>1034</v>
      </c>
      <c r="B33" s="179"/>
      <c r="C33" s="179"/>
      <c r="D33" s="124"/>
      <c r="E33" s="52"/>
      <c r="F33" s="52"/>
      <c r="G33" s="83" t="s">
        <v>39</v>
      </c>
      <c r="H33" s="84"/>
      <c r="I33" s="84"/>
      <c r="J33" s="84"/>
      <c r="K33" s="83"/>
      <c r="L33" s="83"/>
    </row>
    <row r="34" spans="1:12" ht="20.100000000000001" customHeight="1">
      <c r="A34" s="179" t="s">
        <v>1035</v>
      </c>
      <c r="B34" s="179"/>
      <c r="C34" s="179"/>
      <c r="D34" s="124"/>
      <c r="E34" s="52"/>
      <c r="F34" s="52"/>
      <c r="G34" s="83" t="s">
        <v>39</v>
      </c>
      <c r="H34" s="84"/>
      <c r="I34" s="84"/>
      <c r="J34" s="84"/>
      <c r="K34" s="83"/>
      <c r="L34" s="83"/>
    </row>
    <row r="35" spans="1:12" ht="20.100000000000001" customHeight="1">
      <c r="A35" s="179" t="s">
        <v>1036</v>
      </c>
      <c r="B35" s="179">
        <v>2032</v>
      </c>
      <c r="C35" s="179">
        <v>3402</v>
      </c>
      <c r="D35" s="124">
        <v>2012</v>
      </c>
      <c r="E35" s="52">
        <f t="shared" si="0"/>
        <v>0.99015748031496098</v>
      </c>
      <c r="F35" s="52">
        <f t="shared" si="1"/>
        <v>0.59141681363903598</v>
      </c>
      <c r="G35" s="175" t="s">
        <v>39</v>
      </c>
      <c r="H35" s="84"/>
      <c r="I35" s="84"/>
      <c r="J35" s="84"/>
      <c r="K35" s="175"/>
      <c r="L35" s="83"/>
    </row>
    <row r="36" spans="1:12" ht="20.100000000000001" customHeight="1">
      <c r="A36" s="179" t="s">
        <v>1037</v>
      </c>
      <c r="B36" s="179"/>
      <c r="C36" s="179"/>
      <c r="D36" s="124"/>
      <c r="E36" s="52"/>
      <c r="F36" s="52"/>
      <c r="G36" s="175" t="s">
        <v>39</v>
      </c>
      <c r="H36" s="84"/>
      <c r="I36" s="84"/>
      <c r="J36" s="84"/>
      <c r="K36" s="175"/>
      <c r="L36" s="83"/>
    </row>
    <row r="37" spans="1:12" ht="20.100000000000001" customHeight="1">
      <c r="A37" s="179" t="s">
        <v>1038</v>
      </c>
      <c r="B37" s="179"/>
      <c r="C37" s="179">
        <v>180</v>
      </c>
      <c r="D37" s="124">
        <v>9</v>
      </c>
      <c r="E37" s="52"/>
      <c r="F37" s="52">
        <f t="shared" si="1"/>
        <v>0.05</v>
      </c>
      <c r="G37" s="175" t="s">
        <v>39</v>
      </c>
      <c r="H37" s="84"/>
      <c r="I37" s="84"/>
      <c r="J37" s="84"/>
      <c r="K37" s="175"/>
      <c r="L37" s="83"/>
    </row>
    <row r="38" spans="1:12" ht="20.100000000000001" customHeight="1">
      <c r="A38" s="179" t="s">
        <v>1039</v>
      </c>
      <c r="B38" s="179">
        <v>2468</v>
      </c>
      <c r="C38" s="179">
        <v>4311</v>
      </c>
      <c r="D38" s="124">
        <v>3214</v>
      </c>
      <c r="E38" s="52">
        <f t="shared" si="0"/>
        <v>1.3022690437601301</v>
      </c>
      <c r="F38" s="52">
        <f t="shared" si="1"/>
        <v>0.74553467872883294</v>
      </c>
      <c r="G38" s="175" t="s">
        <v>39</v>
      </c>
      <c r="H38" s="84"/>
      <c r="I38" s="84"/>
      <c r="J38" s="84"/>
      <c r="K38" s="175"/>
      <c r="L38" s="83"/>
    </row>
    <row r="39" spans="1:12" ht="20.100000000000001" customHeight="1">
      <c r="A39" s="179" t="s">
        <v>1040</v>
      </c>
      <c r="B39" s="179">
        <v>933</v>
      </c>
      <c r="C39" s="179">
        <v>1370</v>
      </c>
      <c r="D39" s="124">
        <v>1493</v>
      </c>
      <c r="E39" s="52">
        <f>D39/B39</f>
        <v>1.60021436227224</v>
      </c>
      <c r="F39" s="52">
        <f t="shared" ref="F39:F74" si="5">D39/C39</f>
        <v>1.0897810218978099</v>
      </c>
      <c r="G39" s="175" t="s">
        <v>39</v>
      </c>
      <c r="H39" s="84"/>
      <c r="I39" s="84"/>
      <c r="J39" s="84"/>
      <c r="K39" s="175"/>
      <c r="L39" s="83"/>
    </row>
    <row r="40" spans="1:12" ht="20.100000000000001" customHeight="1">
      <c r="A40" s="179" t="s">
        <v>1041</v>
      </c>
      <c r="B40" s="179">
        <v>4</v>
      </c>
      <c r="C40" s="179">
        <v>4</v>
      </c>
      <c r="D40" s="124"/>
      <c r="E40" s="52">
        <f>D40/B40</f>
        <v>0</v>
      </c>
      <c r="F40" s="52">
        <f t="shared" si="5"/>
        <v>0</v>
      </c>
      <c r="G40" s="175" t="s">
        <v>39</v>
      </c>
      <c r="H40" s="84"/>
      <c r="I40" s="84"/>
      <c r="J40" s="84"/>
      <c r="K40" s="175"/>
      <c r="L40" s="83"/>
    </row>
    <row r="41" spans="1:12" ht="20.100000000000001" customHeight="1">
      <c r="A41" s="179" t="s">
        <v>1042</v>
      </c>
      <c r="B41" s="179"/>
      <c r="C41" s="179"/>
      <c r="D41" s="124"/>
      <c r="E41" s="52"/>
      <c r="F41" s="52"/>
      <c r="G41" s="175" t="s">
        <v>39</v>
      </c>
      <c r="H41" s="84"/>
      <c r="I41" s="84"/>
      <c r="J41" s="84"/>
      <c r="K41" s="175"/>
      <c r="L41" s="83"/>
    </row>
    <row r="42" spans="1:12" ht="20.100000000000001" customHeight="1">
      <c r="A42" s="179" t="s">
        <v>1043</v>
      </c>
      <c r="B42" s="179">
        <v>8</v>
      </c>
      <c r="C42" s="179">
        <v>805</v>
      </c>
      <c r="D42" s="124">
        <v>277</v>
      </c>
      <c r="E42" s="52">
        <f>D42/B42</f>
        <v>34.625</v>
      </c>
      <c r="F42" s="52">
        <f t="shared" si="5"/>
        <v>0.34409937888198799</v>
      </c>
      <c r="G42" s="175" t="s">
        <v>39</v>
      </c>
      <c r="H42" s="84"/>
      <c r="I42" s="84"/>
      <c r="J42" s="84"/>
      <c r="K42" s="175"/>
      <c r="L42" s="83"/>
    </row>
    <row r="43" spans="1:12" ht="20.100000000000001" customHeight="1">
      <c r="A43" s="179" t="s">
        <v>1044</v>
      </c>
      <c r="B43" s="179"/>
      <c r="C43" s="179">
        <v>1390</v>
      </c>
      <c r="D43" s="124"/>
      <c r="E43" s="52"/>
      <c r="F43" s="52">
        <f t="shared" si="5"/>
        <v>0</v>
      </c>
      <c r="G43" s="175" t="s">
        <v>39</v>
      </c>
      <c r="H43" s="84"/>
      <c r="I43" s="84"/>
      <c r="J43" s="84"/>
      <c r="K43" s="175"/>
      <c r="L43" s="83"/>
    </row>
    <row r="44" spans="1:12" ht="20.100000000000001" customHeight="1">
      <c r="A44" s="179" t="s">
        <v>1045</v>
      </c>
      <c r="B44" s="179"/>
      <c r="C44" s="179"/>
      <c r="D44" s="124"/>
      <c r="E44" s="52"/>
      <c r="F44" s="52"/>
      <c r="G44" s="175" t="s">
        <v>39</v>
      </c>
      <c r="H44" s="84"/>
      <c r="I44" s="84"/>
      <c r="J44" s="84"/>
      <c r="K44" s="175"/>
      <c r="L44" s="83"/>
    </row>
    <row r="45" spans="1:12" ht="20.100000000000001" customHeight="1">
      <c r="A45" s="179" t="s">
        <v>1046</v>
      </c>
      <c r="B45" s="179"/>
      <c r="C45" s="179"/>
      <c r="D45" s="124"/>
      <c r="E45" s="52"/>
      <c r="F45" s="52"/>
      <c r="G45" s="175" t="s">
        <v>39</v>
      </c>
      <c r="H45" s="84"/>
      <c r="I45" s="84"/>
      <c r="J45" s="84"/>
      <c r="K45" s="175"/>
      <c r="L45" s="83"/>
    </row>
    <row r="46" spans="1:12" ht="20.100000000000001" customHeight="1">
      <c r="A46" s="179" t="s">
        <v>1047</v>
      </c>
      <c r="B46" s="179"/>
      <c r="C46" s="179"/>
      <c r="D46" s="124"/>
      <c r="E46" s="52"/>
      <c r="F46" s="52"/>
      <c r="G46" s="175" t="s">
        <v>39</v>
      </c>
      <c r="H46" s="84"/>
      <c r="I46" s="84"/>
      <c r="J46" s="84"/>
      <c r="K46" s="175"/>
      <c r="L46" s="83"/>
    </row>
    <row r="47" spans="1:12" ht="20.100000000000001" customHeight="1">
      <c r="A47" s="179" t="s">
        <v>1048</v>
      </c>
      <c r="B47" s="179"/>
      <c r="C47" s="179"/>
      <c r="D47" s="124"/>
      <c r="E47" s="52"/>
      <c r="F47" s="52"/>
      <c r="G47" s="175" t="s">
        <v>39</v>
      </c>
      <c r="H47" s="84"/>
      <c r="I47" s="84"/>
      <c r="J47" s="84"/>
      <c r="K47" s="175"/>
      <c r="L47" s="83"/>
    </row>
    <row r="48" spans="1:12" ht="20.100000000000001" customHeight="1">
      <c r="A48" s="179" t="s">
        <v>1049</v>
      </c>
      <c r="B48" s="179">
        <v>510</v>
      </c>
      <c r="C48" s="179">
        <v>2989</v>
      </c>
      <c r="D48" s="124"/>
      <c r="E48" s="52">
        <f>D48/B48</f>
        <v>0</v>
      </c>
      <c r="F48" s="52">
        <f t="shared" si="5"/>
        <v>0</v>
      </c>
      <c r="G48" s="175" t="s">
        <v>39</v>
      </c>
      <c r="H48" s="84"/>
      <c r="I48" s="84"/>
      <c r="J48" s="84"/>
      <c r="K48" s="175"/>
      <c r="L48" s="83"/>
    </row>
    <row r="49" spans="1:12" ht="20.100000000000001" customHeight="1">
      <c r="A49" s="179" t="s">
        <v>1050</v>
      </c>
      <c r="B49" s="179"/>
      <c r="C49" s="179"/>
      <c r="D49" s="124"/>
      <c r="E49" s="52"/>
      <c r="F49" s="52"/>
      <c r="G49" s="83" t="s">
        <v>39</v>
      </c>
      <c r="H49" s="84"/>
      <c r="I49" s="84"/>
      <c r="J49" s="84"/>
      <c r="K49" s="83"/>
      <c r="L49" s="83"/>
    </row>
    <row r="50" spans="1:12" ht="20.100000000000001" customHeight="1">
      <c r="A50" s="179" t="s">
        <v>1051</v>
      </c>
      <c r="B50" s="179"/>
      <c r="C50" s="179">
        <v>100</v>
      </c>
      <c r="D50" s="124"/>
      <c r="E50" s="52"/>
      <c r="F50" s="52">
        <f t="shared" si="5"/>
        <v>0</v>
      </c>
      <c r="G50" s="83"/>
      <c r="H50" s="84"/>
      <c r="I50" s="84"/>
      <c r="J50" s="84"/>
      <c r="K50" s="83"/>
      <c r="L50" s="83"/>
    </row>
    <row r="51" spans="1:12" ht="20.100000000000001" customHeight="1">
      <c r="A51" s="179" t="s">
        <v>1052</v>
      </c>
      <c r="B51" s="179"/>
      <c r="C51" s="179"/>
      <c r="D51" s="124"/>
      <c r="E51" s="52"/>
      <c r="F51" s="52"/>
      <c r="G51" s="83" t="s">
        <v>39</v>
      </c>
      <c r="H51" s="84"/>
      <c r="I51" s="84"/>
      <c r="J51" s="84"/>
      <c r="K51" s="83"/>
      <c r="L51" s="83"/>
    </row>
    <row r="52" spans="1:12" ht="20.100000000000001" customHeight="1">
      <c r="A52" s="83" t="s">
        <v>1053</v>
      </c>
      <c r="B52" s="83"/>
      <c r="C52" s="83"/>
      <c r="D52" s="180"/>
      <c r="E52" s="52"/>
      <c r="F52" s="52"/>
      <c r="G52" s="83" t="s">
        <v>39</v>
      </c>
      <c r="H52" s="84"/>
      <c r="I52" s="84"/>
      <c r="J52" s="84"/>
      <c r="K52" s="83"/>
      <c r="L52" s="83"/>
    </row>
    <row r="53" spans="1:12" ht="20.100000000000001" customHeight="1">
      <c r="A53" s="178" t="s">
        <v>1054</v>
      </c>
      <c r="B53" s="181">
        <f>SUM(B54:B74)</f>
        <v>2084</v>
      </c>
      <c r="C53" s="181">
        <f t="shared" ref="C53:D53" si="6">SUM(C54:C74)</f>
        <v>14178</v>
      </c>
      <c r="D53" s="181">
        <f t="shared" si="6"/>
        <v>310</v>
      </c>
      <c r="E53" s="52">
        <f>D53/B53</f>
        <v>0.14875239923224601</v>
      </c>
      <c r="F53" s="52">
        <f t="shared" si="5"/>
        <v>2.1864861052334601E-2</v>
      </c>
      <c r="G53" s="83" t="s">
        <v>39</v>
      </c>
      <c r="H53" s="84"/>
      <c r="I53" s="84"/>
      <c r="J53" s="84"/>
      <c r="K53" s="83"/>
      <c r="L53" s="83"/>
    </row>
    <row r="54" spans="1:12" ht="20.100000000000001" customHeight="1">
      <c r="A54" s="83" t="s">
        <v>1055</v>
      </c>
      <c r="B54" s="83">
        <v>206</v>
      </c>
      <c r="C54" s="83">
        <v>168</v>
      </c>
      <c r="D54" s="84"/>
      <c r="E54" s="52">
        <f>D54/B54</f>
        <v>0</v>
      </c>
      <c r="F54" s="52">
        <f t="shared" si="5"/>
        <v>0</v>
      </c>
      <c r="G54" s="83" t="s">
        <v>39</v>
      </c>
      <c r="H54" s="84"/>
      <c r="I54" s="84"/>
      <c r="J54" s="84"/>
      <c r="K54" s="83"/>
      <c r="L54" s="83"/>
    </row>
    <row r="55" spans="1:12" ht="20.100000000000001" customHeight="1">
      <c r="A55" s="83" t="s">
        <v>1056</v>
      </c>
      <c r="B55" s="83"/>
      <c r="C55" s="83"/>
      <c r="D55" s="84"/>
      <c r="E55" s="52"/>
      <c r="F55" s="52"/>
      <c r="G55" s="83"/>
      <c r="H55" s="84"/>
      <c r="I55" s="84"/>
      <c r="J55" s="84"/>
      <c r="K55" s="83"/>
      <c r="L55" s="83"/>
    </row>
    <row r="56" spans="1:12" ht="20.100000000000001" customHeight="1">
      <c r="A56" s="83" t="s">
        <v>1057</v>
      </c>
      <c r="B56" s="83"/>
      <c r="C56" s="83"/>
      <c r="D56" s="84"/>
      <c r="E56" s="52"/>
      <c r="F56" s="52"/>
      <c r="G56" s="83"/>
      <c r="H56" s="84"/>
      <c r="I56" s="84"/>
      <c r="J56" s="84"/>
      <c r="K56" s="83"/>
      <c r="L56" s="83"/>
    </row>
    <row r="57" spans="1:12" ht="20.100000000000001" customHeight="1">
      <c r="A57" s="83" t="s">
        <v>1058</v>
      </c>
      <c r="B57" s="83"/>
      <c r="C57" s="83">
        <v>9</v>
      </c>
      <c r="D57" s="84"/>
      <c r="E57" s="52"/>
      <c r="F57" s="52">
        <f t="shared" si="5"/>
        <v>0</v>
      </c>
      <c r="G57" s="83"/>
      <c r="H57" s="84"/>
      <c r="I57" s="84"/>
      <c r="J57" s="84"/>
      <c r="K57" s="175"/>
      <c r="L57" s="83"/>
    </row>
    <row r="58" spans="1:12" ht="20.100000000000001" customHeight="1">
      <c r="A58" s="83" t="s">
        <v>1059</v>
      </c>
      <c r="B58" s="83">
        <v>46</v>
      </c>
      <c r="C58" s="83">
        <v>43</v>
      </c>
      <c r="D58" s="84">
        <v>50</v>
      </c>
      <c r="E58" s="52">
        <f>D58/B58</f>
        <v>1.0869565217391299</v>
      </c>
      <c r="F58" s="52">
        <f t="shared" si="5"/>
        <v>1.16279069767442</v>
      </c>
      <c r="G58" s="83"/>
      <c r="H58" s="84"/>
      <c r="I58" s="84"/>
      <c r="J58" s="84"/>
      <c r="K58" s="175"/>
      <c r="L58" s="83"/>
    </row>
    <row r="59" spans="1:12" ht="20.100000000000001" customHeight="1">
      <c r="A59" s="83" t="s">
        <v>1060</v>
      </c>
      <c r="B59" s="83"/>
      <c r="C59" s="83">
        <v>1162</v>
      </c>
      <c r="D59" s="84"/>
      <c r="E59" s="52"/>
      <c r="F59" s="52">
        <f t="shared" si="5"/>
        <v>0</v>
      </c>
      <c r="G59" s="83"/>
      <c r="H59" s="84"/>
      <c r="I59" s="84"/>
      <c r="J59" s="84"/>
      <c r="K59" s="175"/>
      <c r="L59" s="83"/>
    </row>
    <row r="60" spans="1:12" ht="20.100000000000001" customHeight="1">
      <c r="A60" s="83" t="s">
        <v>1061</v>
      </c>
      <c r="B60" s="83"/>
      <c r="C60" s="83">
        <v>150</v>
      </c>
      <c r="D60" s="84"/>
      <c r="E60" s="52"/>
      <c r="F60" s="52">
        <f t="shared" si="5"/>
        <v>0</v>
      </c>
      <c r="G60" s="83"/>
      <c r="H60" s="84"/>
      <c r="I60" s="84"/>
      <c r="J60" s="84"/>
      <c r="K60" s="175"/>
      <c r="L60" s="83"/>
    </row>
    <row r="61" spans="1:12" ht="19.5" customHeight="1">
      <c r="A61" s="83" t="s">
        <v>1062</v>
      </c>
      <c r="B61" s="83">
        <v>553</v>
      </c>
      <c r="C61" s="83">
        <v>457</v>
      </c>
      <c r="D61" s="84">
        <v>252</v>
      </c>
      <c r="E61" s="52">
        <f>D61/B61</f>
        <v>0.455696202531646</v>
      </c>
      <c r="F61" s="52">
        <f t="shared" si="5"/>
        <v>0.551422319474836</v>
      </c>
      <c r="G61" s="83"/>
      <c r="H61" s="84"/>
      <c r="I61" s="84"/>
      <c r="J61" s="84"/>
      <c r="K61" s="183"/>
      <c r="L61" s="183"/>
    </row>
    <row r="62" spans="1:12" s="162" customFormat="1" ht="20.100000000000001" customHeight="1">
      <c r="A62" s="83" t="s">
        <v>1063</v>
      </c>
      <c r="B62" s="83">
        <v>24</v>
      </c>
      <c r="C62" s="83">
        <v>408</v>
      </c>
      <c r="D62" s="84"/>
      <c r="E62" s="52">
        <f>D62/B62</f>
        <v>0</v>
      </c>
      <c r="F62" s="52">
        <f t="shared" si="5"/>
        <v>0</v>
      </c>
      <c r="G62" s="83"/>
      <c r="H62" s="84"/>
      <c r="I62" s="84"/>
      <c r="J62" s="84"/>
      <c r="K62" s="183"/>
      <c r="L62" s="183"/>
    </row>
    <row r="63" spans="1:12" ht="20.100000000000001" customHeight="1">
      <c r="A63" s="83" t="s">
        <v>1064</v>
      </c>
      <c r="B63" s="83">
        <v>224</v>
      </c>
      <c r="C63" s="83">
        <v>2001</v>
      </c>
      <c r="D63" s="84"/>
      <c r="E63" s="52">
        <f>D63/B63</f>
        <v>0</v>
      </c>
      <c r="F63" s="52">
        <f t="shared" si="5"/>
        <v>0</v>
      </c>
      <c r="G63" s="83"/>
      <c r="H63" s="84"/>
      <c r="I63" s="84"/>
      <c r="J63" s="84"/>
      <c r="K63" s="83"/>
      <c r="L63" s="83"/>
    </row>
    <row r="64" spans="1:12" ht="20.100000000000001" customHeight="1">
      <c r="A64" s="83" t="s">
        <v>1065</v>
      </c>
      <c r="B64" s="83"/>
      <c r="C64" s="83">
        <v>1351</v>
      </c>
      <c r="D64" s="84"/>
      <c r="E64" s="52"/>
      <c r="F64" s="52">
        <f t="shared" si="5"/>
        <v>0</v>
      </c>
      <c r="G64" s="83"/>
      <c r="H64" s="84"/>
      <c r="I64" s="84"/>
      <c r="J64" s="84"/>
      <c r="K64" s="83"/>
      <c r="L64" s="83"/>
    </row>
    <row r="65" spans="1:12" ht="20.100000000000001" customHeight="1">
      <c r="A65" s="83" t="s">
        <v>1066</v>
      </c>
      <c r="B65" s="83">
        <v>31</v>
      </c>
      <c r="C65" s="83">
        <v>2082</v>
      </c>
      <c r="D65" s="84">
        <v>8</v>
      </c>
      <c r="E65" s="52">
        <f>D65/B65</f>
        <v>0.25806451612903197</v>
      </c>
      <c r="F65" s="52">
        <f t="shared" si="5"/>
        <v>3.8424591738712801E-3</v>
      </c>
      <c r="G65" s="83"/>
      <c r="H65" s="84"/>
      <c r="I65" s="84"/>
      <c r="J65" s="84"/>
      <c r="K65" s="83"/>
      <c r="L65" s="83"/>
    </row>
    <row r="66" spans="1:12" ht="20.100000000000001" customHeight="1">
      <c r="A66" s="83" t="s">
        <v>1067</v>
      </c>
      <c r="B66" s="83"/>
      <c r="C66" s="83">
        <v>25</v>
      </c>
      <c r="D66" s="84"/>
      <c r="E66" s="52"/>
      <c r="F66" s="52">
        <f t="shared" si="5"/>
        <v>0</v>
      </c>
      <c r="G66" s="83"/>
      <c r="H66" s="84"/>
      <c r="I66" s="84"/>
      <c r="J66" s="84"/>
      <c r="K66" s="83"/>
      <c r="L66" s="83"/>
    </row>
    <row r="67" spans="1:12" ht="20.100000000000001" customHeight="1">
      <c r="A67" s="83" t="s">
        <v>1068</v>
      </c>
      <c r="B67" s="83">
        <v>1000</v>
      </c>
      <c r="C67" s="83">
        <v>2090</v>
      </c>
      <c r="D67" s="84"/>
      <c r="E67" s="52">
        <f>D67/B67</f>
        <v>0</v>
      </c>
      <c r="F67" s="52">
        <f t="shared" si="5"/>
        <v>0</v>
      </c>
      <c r="G67" s="83"/>
      <c r="H67" s="84"/>
      <c r="I67" s="84"/>
      <c r="J67" s="84"/>
      <c r="K67" s="83"/>
      <c r="L67" s="83"/>
    </row>
    <row r="68" spans="1:12" ht="20.100000000000001" customHeight="1">
      <c r="A68" s="83" t="s">
        <v>1069</v>
      </c>
      <c r="B68" s="83"/>
      <c r="C68" s="83">
        <v>15</v>
      </c>
      <c r="D68" s="84"/>
      <c r="E68" s="52"/>
      <c r="F68" s="52">
        <f t="shared" si="5"/>
        <v>0</v>
      </c>
      <c r="G68" s="83"/>
      <c r="H68" s="84"/>
      <c r="I68" s="84"/>
      <c r="J68" s="84"/>
      <c r="K68" s="83"/>
      <c r="L68" s="83"/>
    </row>
    <row r="69" spans="1:12" ht="20.100000000000001" customHeight="1">
      <c r="A69" s="83" t="s">
        <v>1070</v>
      </c>
      <c r="B69" s="83"/>
      <c r="C69" s="83"/>
      <c r="D69" s="84"/>
      <c r="E69" s="52"/>
      <c r="F69" s="52"/>
      <c r="G69" s="83"/>
      <c r="H69" s="84"/>
      <c r="I69" s="84"/>
      <c r="J69" s="84"/>
      <c r="K69" s="83"/>
      <c r="L69" s="83"/>
    </row>
    <row r="70" spans="1:12" ht="20.100000000000001" customHeight="1">
      <c r="A70" s="83" t="s">
        <v>1071</v>
      </c>
      <c r="B70" s="83"/>
      <c r="C70" s="83">
        <v>5</v>
      </c>
      <c r="D70" s="84"/>
      <c r="E70" s="52"/>
      <c r="F70" s="52">
        <f t="shared" si="5"/>
        <v>0</v>
      </c>
      <c r="G70" s="83"/>
      <c r="H70" s="84"/>
      <c r="I70" s="84"/>
      <c r="J70" s="84"/>
      <c r="K70" s="83"/>
      <c r="L70" s="83"/>
    </row>
    <row r="71" spans="1:12" ht="20.100000000000001" customHeight="1">
      <c r="A71" s="83" t="s">
        <v>1072</v>
      </c>
      <c r="B71" s="83"/>
      <c r="C71" s="83"/>
      <c r="D71" s="84"/>
      <c r="E71" s="52"/>
      <c r="F71" s="52"/>
      <c r="G71" s="83"/>
      <c r="H71" s="84"/>
      <c r="I71" s="84"/>
      <c r="J71" s="84"/>
      <c r="K71" s="83"/>
      <c r="L71" s="83"/>
    </row>
    <row r="72" spans="1:12" ht="20.100000000000001" customHeight="1">
      <c r="A72" s="83" t="s">
        <v>1073</v>
      </c>
      <c r="B72" s="83"/>
      <c r="C72" s="83"/>
      <c r="D72" s="84"/>
      <c r="E72" s="52"/>
      <c r="F72" s="52"/>
      <c r="G72" s="83"/>
      <c r="H72" s="84"/>
      <c r="I72" s="84"/>
      <c r="J72" s="84"/>
      <c r="K72" s="83"/>
      <c r="L72" s="83"/>
    </row>
    <row r="73" spans="1:12" ht="20.100000000000001" customHeight="1">
      <c r="A73" s="83" t="s">
        <v>1074</v>
      </c>
      <c r="B73" s="83"/>
      <c r="C73" s="83">
        <v>71</v>
      </c>
      <c r="D73" s="84"/>
      <c r="E73" s="52"/>
      <c r="F73" s="52">
        <f t="shared" si="5"/>
        <v>0</v>
      </c>
      <c r="G73" s="184"/>
      <c r="H73" s="185"/>
      <c r="I73" s="185"/>
      <c r="J73" s="185"/>
      <c r="K73" s="83"/>
      <c r="L73" s="83"/>
    </row>
    <row r="74" spans="1:12" ht="20.100000000000001" customHeight="1">
      <c r="A74" s="83" t="s">
        <v>1075</v>
      </c>
      <c r="B74" s="83"/>
      <c r="C74" s="83">
        <f>817+128+3196</f>
        <v>4141</v>
      </c>
      <c r="D74" s="84"/>
      <c r="E74" s="52"/>
      <c r="F74" s="52">
        <f t="shared" si="5"/>
        <v>0</v>
      </c>
      <c r="G74" s="184"/>
      <c r="H74" s="185"/>
      <c r="I74" s="185"/>
      <c r="J74" s="185"/>
      <c r="K74" s="83"/>
      <c r="L74" s="83"/>
    </row>
    <row r="75" spans="1:12" ht="20.100000000000001" customHeight="1">
      <c r="A75" s="83"/>
      <c r="B75" s="84"/>
      <c r="C75" s="84"/>
      <c r="D75" s="84"/>
      <c r="E75" s="83"/>
      <c r="F75" s="186"/>
      <c r="G75" s="184"/>
      <c r="H75" s="187"/>
      <c r="I75" s="187"/>
      <c r="J75" s="187"/>
      <c r="K75" s="193"/>
      <c r="L75" s="83"/>
    </row>
    <row r="76" spans="1:12" ht="20.100000000000001" customHeight="1">
      <c r="A76" s="83"/>
      <c r="B76" s="84"/>
      <c r="C76" s="84"/>
      <c r="D76" s="84"/>
      <c r="E76" s="83"/>
      <c r="F76" s="186"/>
      <c r="G76" s="184"/>
      <c r="H76" s="187"/>
      <c r="I76" s="187"/>
      <c r="J76" s="187"/>
      <c r="K76" s="193"/>
      <c r="L76" s="83"/>
    </row>
    <row r="77" spans="1:12" ht="20.100000000000001" customHeight="1">
      <c r="A77" s="83"/>
      <c r="B77" s="84"/>
      <c r="C77" s="84"/>
      <c r="D77" s="84"/>
      <c r="E77" s="83"/>
      <c r="F77" s="186"/>
      <c r="G77" s="184"/>
      <c r="H77" s="187"/>
      <c r="I77" s="187"/>
      <c r="J77" s="187"/>
      <c r="K77" s="193"/>
      <c r="L77" s="83"/>
    </row>
    <row r="78" spans="1:12" ht="20.100000000000001" customHeight="1">
      <c r="A78" s="178" t="s">
        <v>1076</v>
      </c>
      <c r="B78" s="188">
        <f>B79+B80</f>
        <v>0</v>
      </c>
      <c r="C78" s="188">
        <f t="shared" ref="C78:D78" si="7">C79+C80</f>
        <v>0</v>
      </c>
      <c r="D78" s="188">
        <f t="shared" si="7"/>
        <v>0</v>
      </c>
      <c r="E78" s="52"/>
      <c r="F78" s="52"/>
      <c r="G78" s="184"/>
      <c r="H78" s="187"/>
      <c r="I78" s="187"/>
      <c r="J78" s="187"/>
      <c r="K78" s="193"/>
      <c r="L78" s="83"/>
    </row>
    <row r="79" spans="1:12" ht="20.100000000000001" customHeight="1">
      <c r="A79" s="83" t="s">
        <v>1077</v>
      </c>
      <c r="B79" s="83"/>
      <c r="C79" s="83"/>
      <c r="D79" s="84"/>
      <c r="E79" s="52"/>
      <c r="F79" s="52"/>
      <c r="G79" s="184"/>
      <c r="H79" s="187"/>
      <c r="I79" s="187"/>
      <c r="J79" s="187"/>
      <c r="K79" s="193"/>
      <c r="L79" s="83"/>
    </row>
    <row r="80" spans="1:12" ht="20.100000000000001" customHeight="1">
      <c r="A80" s="83" t="s">
        <v>1078</v>
      </c>
      <c r="B80" s="83"/>
      <c r="C80" s="83"/>
      <c r="D80" s="84"/>
      <c r="E80" s="52"/>
      <c r="F80" s="52"/>
      <c r="G80" s="184"/>
      <c r="H80" s="187"/>
      <c r="I80" s="187"/>
      <c r="J80" s="187"/>
      <c r="K80" s="193"/>
      <c r="L80" s="83"/>
    </row>
    <row r="81" spans="1:12" ht="20.100000000000001" customHeight="1">
      <c r="A81" s="83" t="s">
        <v>1079</v>
      </c>
      <c r="B81" s="83"/>
      <c r="C81" s="83"/>
      <c r="D81" s="84"/>
      <c r="E81" s="52"/>
      <c r="F81" s="52"/>
      <c r="G81" s="184"/>
      <c r="H81" s="187"/>
      <c r="I81" s="187"/>
      <c r="J81" s="187"/>
      <c r="K81" s="193"/>
      <c r="L81" s="83"/>
    </row>
    <row r="82" spans="1:12" ht="20.100000000000001" customHeight="1">
      <c r="A82" s="83" t="s">
        <v>1080</v>
      </c>
      <c r="B82" s="83">
        <v>16799</v>
      </c>
      <c r="C82" s="83">
        <v>16799</v>
      </c>
      <c r="D82" s="84">
        <v>9370</v>
      </c>
      <c r="E82" s="52">
        <f>D82/B82</f>
        <v>0.55777129591047103</v>
      </c>
      <c r="F82" s="52">
        <f>D82/C82</f>
        <v>0.55777129591047103</v>
      </c>
      <c r="G82" s="184"/>
      <c r="H82" s="187"/>
      <c r="I82" s="187"/>
      <c r="J82" s="187"/>
      <c r="K82" s="193"/>
      <c r="L82" s="83"/>
    </row>
    <row r="83" spans="1:12" ht="20.100000000000001" customHeight="1">
      <c r="A83" s="178" t="s">
        <v>1081</v>
      </c>
      <c r="B83" s="188">
        <f>B84+B86+B87</f>
        <v>0</v>
      </c>
      <c r="C83" s="188">
        <f t="shared" ref="C83:D83" si="8">C84+C86+C87</f>
        <v>21</v>
      </c>
      <c r="D83" s="188">
        <f t="shared" si="8"/>
        <v>3015</v>
      </c>
      <c r="E83" s="52"/>
      <c r="F83" s="52">
        <f>D83/C83</f>
        <v>143.57142857142901</v>
      </c>
      <c r="G83" s="184"/>
      <c r="H83" s="187"/>
      <c r="I83" s="187"/>
      <c r="J83" s="187"/>
      <c r="K83" s="193"/>
      <c r="L83" s="83"/>
    </row>
    <row r="84" spans="1:12" ht="20.100000000000001" customHeight="1">
      <c r="A84" s="83" t="s">
        <v>1082</v>
      </c>
      <c r="B84" s="83"/>
      <c r="C84" s="83">
        <v>18</v>
      </c>
      <c r="D84" s="84">
        <v>3015</v>
      </c>
      <c r="E84" s="52"/>
      <c r="F84" s="52">
        <f>D84/C84</f>
        <v>167.5</v>
      </c>
      <c r="G84" s="184" t="s">
        <v>1083</v>
      </c>
      <c r="H84" s="185"/>
      <c r="I84" s="185"/>
      <c r="J84" s="185"/>
      <c r="K84" s="52"/>
      <c r="L84" s="52"/>
    </row>
    <row r="85" spans="1:12" ht="20.100000000000001" customHeight="1">
      <c r="A85" s="83" t="s">
        <v>1084</v>
      </c>
      <c r="B85" s="83"/>
      <c r="C85" s="83"/>
      <c r="D85" s="84"/>
      <c r="E85" s="52"/>
      <c r="F85" s="52"/>
      <c r="G85" s="175" t="s">
        <v>1085</v>
      </c>
      <c r="H85" s="84"/>
      <c r="I85" s="84"/>
      <c r="J85" s="84"/>
      <c r="K85" s="52"/>
      <c r="L85" s="52"/>
    </row>
    <row r="86" spans="1:12" ht="20.100000000000001" customHeight="1">
      <c r="A86" s="83" t="s">
        <v>1086</v>
      </c>
      <c r="B86" s="83"/>
      <c r="C86" s="83">
        <v>3</v>
      </c>
      <c r="D86" s="84"/>
      <c r="E86" s="52"/>
      <c r="F86" s="52">
        <f>D86/C86</f>
        <v>0</v>
      </c>
      <c r="G86" s="189" t="s">
        <v>1087</v>
      </c>
      <c r="H86" s="84"/>
      <c r="I86" s="84">
        <v>2183</v>
      </c>
      <c r="J86" s="84"/>
      <c r="K86" s="52"/>
      <c r="L86" s="52">
        <f>J86/I86</f>
        <v>0</v>
      </c>
    </row>
    <row r="87" spans="1:12" ht="20.100000000000001" customHeight="1">
      <c r="A87" s="83" t="s">
        <v>1088</v>
      </c>
      <c r="B87" s="83"/>
      <c r="C87" s="83"/>
      <c r="D87" s="84"/>
      <c r="E87" s="52"/>
      <c r="F87" s="52"/>
      <c r="G87" s="189" t="s">
        <v>1089</v>
      </c>
      <c r="H87" s="124"/>
      <c r="I87" s="124"/>
      <c r="J87" s="124"/>
      <c r="K87" s="52"/>
      <c r="L87" s="52"/>
    </row>
    <row r="88" spans="1:12" ht="20.100000000000001" customHeight="1">
      <c r="A88" s="83" t="s">
        <v>1090</v>
      </c>
      <c r="B88" s="83"/>
      <c r="C88" s="83"/>
      <c r="D88" s="84"/>
      <c r="E88" s="52"/>
      <c r="F88" s="52"/>
      <c r="G88" s="83" t="s">
        <v>1091</v>
      </c>
      <c r="H88" s="124">
        <v>10271</v>
      </c>
      <c r="I88" s="124">
        <v>34249</v>
      </c>
      <c r="J88" s="124">
        <v>16075</v>
      </c>
      <c r="K88" s="52">
        <f>J88/H88</f>
        <v>1.56508616493039</v>
      </c>
      <c r="L88" s="52">
        <f>J88/I88</f>
        <v>0.46935676954071698</v>
      </c>
    </row>
    <row r="89" spans="1:12" ht="20.100000000000001" customHeight="1">
      <c r="A89" s="83" t="s">
        <v>1092</v>
      </c>
      <c r="B89" s="83"/>
      <c r="C89" s="83">
        <v>32155</v>
      </c>
      <c r="D89" s="84"/>
      <c r="E89" s="52"/>
      <c r="F89" s="52">
        <f>D89/C89</f>
        <v>0</v>
      </c>
      <c r="G89" s="83" t="s">
        <v>1093</v>
      </c>
      <c r="H89" s="84"/>
      <c r="I89" s="84"/>
      <c r="J89" s="84"/>
      <c r="K89" s="52"/>
      <c r="L89" s="52"/>
    </row>
    <row r="90" spans="1:12" ht="20.100000000000001" customHeight="1">
      <c r="A90" s="83" t="s">
        <v>1094</v>
      </c>
      <c r="B90" s="83"/>
      <c r="C90" s="83"/>
      <c r="D90" s="84"/>
      <c r="E90" s="52"/>
      <c r="F90" s="52"/>
      <c r="G90" s="83" t="s">
        <v>1095</v>
      </c>
      <c r="H90" s="84"/>
      <c r="I90" s="84"/>
      <c r="J90" s="84"/>
      <c r="K90" s="52"/>
      <c r="L90" s="52"/>
    </row>
    <row r="91" spans="1:12" ht="20.100000000000001" customHeight="1">
      <c r="A91" s="83" t="s">
        <v>1096</v>
      </c>
      <c r="B91" s="83">
        <v>2826</v>
      </c>
      <c r="C91" s="83">
        <v>2826</v>
      </c>
      <c r="D91" s="84">
        <v>2183</v>
      </c>
      <c r="E91" s="52">
        <f>D91/B91</f>
        <v>0.77246992215145105</v>
      </c>
      <c r="F91" s="52">
        <f>D91/C91</f>
        <v>0.77246992215145105</v>
      </c>
      <c r="G91" s="83" t="s">
        <v>1097</v>
      </c>
      <c r="H91" s="84"/>
      <c r="I91" s="84"/>
      <c r="J91" s="84"/>
      <c r="K91" s="52"/>
      <c r="L91" s="52"/>
    </row>
    <row r="92" spans="1:12" ht="20.100000000000001" customHeight="1">
      <c r="A92" s="83" t="s">
        <v>1098</v>
      </c>
      <c r="B92" s="84"/>
      <c r="C92" s="84"/>
      <c r="D92" s="84"/>
      <c r="E92" s="52"/>
      <c r="F92" s="52"/>
      <c r="G92" s="83" t="s">
        <v>1099</v>
      </c>
      <c r="H92" s="84"/>
      <c r="I92" s="84"/>
      <c r="J92" s="84"/>
      <c r="K92" s="52"/>
      <c r="L92" s="52"/>
    </row>
    <row r="93" spans="1:12" ht="19.149999999999999" customHeight="1">
      <c r="A93" s="83" t="s">
        <v>1100</v>
      </c>
      <c r="B93" s="84"/>
      <c r="C93" s="84"/>
      <c r="D93" s="84"/>
      <c r="E93" s="52"/>
      <c r="F93" s="52"/>
      <c r="G93" s="175" t="s">
        <v>1101</v>
      </c>
      <c r="H93" s="84"/>
      <c r="I93" s="84">
        <v>9370</v>
      </c>
      <c r="J93" s="84"/>
      <c r="K93" s="52"/>
      <c r="L93" s="52">
        <f>J93/I93</f>
        <v>0</v>
      </c>
    </row>
    <row r="94" spans="1:12" ht="18" customHeight="1">
      <c r="A94" s="83"/>
      <c r="B94" s="84"/>
      <c r="C94" s="84"/>
      <c r="D94" s="84"/>
      <c r="E94" s="83"/>
      <c r="F94" s="83"/>
      <c r="G94" s="83"/>
      <c r="H94" s="84"/>
      <c r="I94" s="84"/>
      <c r="J94" s="84"/>
      <c r="K94" s="83"/>
      <c r="L94" s="83"/>
    </row>
    <row r="95" spans="1:12" ht="18" customHeight="1">
      <c r="A95" s="83"/>
      <c r="B95" s="84"/>
      <c r="C95" s="84"/>
      <c r="D95" s="84"/>
      <c r="E95" s="83"/>
      <c r="F95" s="83"/>
      <c r="G95" s="83"/>
      <c r="H95" s="84"/>
      <c r="I95" s="84"/>
      <c r="J95" s="84"/>
      <c r="K95" s="83"/>
      <c r="L95" s="83"/>
    </row>
    <row r="96" spans="1:12" ht="18" customHeight="1">
      <c r="A96" s="83"/>
      <c r="B96" s="84"/>
      <c r="C96" s="84"/>
      <c r="D96" s="84"/>
      <c r="E96" s="83"/>
      <c r="F96" s="83"/>
      <c r="G96" s="83" t="s">
        <v>39</v>
      </c>
      <c r="H96" s="84"/>
      <c r="I96" s="84"/>
      <c r="J96" s="84"/>
      <c r="K96" s="83"/>
      <c r="L96" s="83"/>
    </row>
    <row r="97" spans="1:12" ht="18" customHeight="1">
      <c r="A97" s="83"/>
      <c r="B97" s="84"/>
      <c r="C97" s="84"/>
      <c r="D97" s="84"/>
      <c r="E97" s="83"/>
      <c r="F97" s="83"/>
      <c r="G97" s="83"/>
      <c r="H97" s="84"/>
      <c r="I97" s="84"/>
      <c r="J97" s="84"/>
      <c r="K97" s="83"/>
      <c r="L97" s="83"/>
    </row>
    <row r="98" spans="1:12" ht="18" customHeight="1">
      <c r="A98" s="83"/>
      <c r="B98" s="84"/>
      <c r="C98" s="84"/>
      <c r="D98" s="84"/>
      <c r="E98" s="83"/>
      <c r="F98" s="83"/>
      <c r="G98" s="83"/>
      <c r="H98" s="84"/>
      <c r="I98" s="84"/>
      <c r="J98" s="84"/>
      <c r="K98" s="83"/>
      <c r="L98" s="83"/>
    </row>
    <row r="99" spans="1:12" ht="18" customHeight="1">
      <c r="A99" s="190" t="s">
        <v>1102</v>
      </c>
      <c r="B99" s="191">
        <f>B7+B8</f>
        <v>99714</v>
      </c>
      <c r="C99" s="191">
        <f>C7+C8</f>
        <v>153657</v>
      </c>
      <c r="D99" s="191">
        <f>D7+D8</f>
        <v>105085</v>
      </c>
      <c r="E99" s="52">
        <f>D99/B99</f>
        <v>1.0538640511863899</v>
      </c>
      <c r="F99" s="52">
        <f>D99/C99</f>
        <v>0.68389334686997705</v>
      </c>
      <c r="G99" s="190" t="s">
        <v>1103</v>
      </c>
      <c r="H99" s="191">
        <f t="shared" ref="H99:J99" si="9">H7+H8</f>
        <v>99714</v>
      </c>
      <c r="I99" s="191">
        <f t="shared" si="9"/>
        <v>153657</v>
      </c>
      <c r="J99" s="191">
        <f t="shared" si="9"/>
        <v>105085</v>
      </c>
      <c r="K99" s="52">
        <f>J99/H99</f>
        <v>1.0538640511863899</v>
      </c>
      <c r="L99" s="52">
        <f>J99/I99</f>
        <v>0.68389334686997705</v>
      </c>
    </row>
    <row r="100" spans="1:12">
      <c r="G100" s="192"/>
    </row>
    <row r="101" spans="1:12">
      <c r="G101" s="192"/>
    </row>
  </sheetData>
  <protectedRanges>
    <protectedRange password="CC35" sqref="E31:E51" name="区域1"/>
  </protectedRanges>
  <mergeCells count="10">
    <mergeCell ref="A2:L2"/>
    <mergeCell ref="A4:F4"/>
    <mergeCell ref="G4:L4"/>
    <mergeCell ref="D5:F5"/>
    <mergeCell ref="J5:L5"/>
    <mergeCell ref="A5:A6"/>
    <mergeCell ref="B5:B6"/>
    <mergeCell ref="C5:C6"/>
    <mergeCell ref="H5:H6"/>
    <mergeCell ref="I5:I6"/>
  </mergeCells>
  <phoneticPr fontId="14" type="noConversion"/>
  <printOptions horizontalCentered="1"/>
  <pageMargins left="0.47222222222222199" right="0.47222222222222199" top="0.31458333333333299" bottom="0.31458333333333299" header="0.31458333333333299" footer="0.31458333333333299"/>
  <pageSetup paperSize="9" scale="63" fitToHeight="0" orientation="landscape"/>
</worksheet>
</file>

<file path=xl/worksheets/sheet4.xml><?xml version="1.0" encoding="utf-8"?>
<worksheet xmlns="http://schemas.openxmlformats.org/spreadsheetml/2006/main" xmlns:r="http://schemas.openxmlformats.org/officeDocument/2006/relationships">
  <dimension ref="A1:I215"/>
  <sheetViews>
    <sheetView showGridLines="0" showZeros="0" workbookViewId="0">
      <pane ySplit="5" topLeftCell="A198" activePane="bottomLeft" state="frozen"/>
      <selection pane="bottomLeft" activeCell="D210" sqref="D210"/>
    </sheetView>
  </sheetViews>
  <sheetFormatPr defaultColWidth="9" defaultRowHeight="13.5"/>
  <cols>
    <col min="1" max="1" width="9.375" style="20"/>
    <col min="2" max="2" width="45.25" style="20" customWidth="1"/>
    <col min="3" max="3" width="14" style="140" customWidth="1"/>
    <col min="4" max="4" width="14" style="21" customWidth="1"/>
    <col min="5" max="5" width="14" style="140" customWidth="1"/>
    <col min="6" max="9" width="14" style="21" customWidth="1"/>
    <col min="10" max="16384" width="9" style="20"/>
  </cols>
  <sheetData>
    <row r="1" spans="1:9" ht="14.25">
      <c r="A1" s="22" t="s">
        <v>1104</v>
      </c>
    </row>
    <row r="2" spans="1:9" s="18" customFormat="1" ht="22.5">
      <c r="A2" s="275" t="s">
        <v>1105</v>
      </c>
      <c r="B2" s="275"/>
      <c r="C2" s="276"/>
      <c r="D2" s="276"/>
      <c r="E2" s="276"/>
      <c r="F2" s="276"/>
      <c r="G2" s="276"/>
      <c r="H2" s="276"/>
      <c r="I2" s="276"/>
    </row>
    <row r="3" spans="1:9" ht="18" customHeight="1">
      <c r="I3" s="155" t="s">
        <v>3</v>
      </c>
    </row>
    <row r="4" spans="1:9" s="19" customFormat="1" ht="31.5" customHeight="1">
      <c r="A4" s="277" t="s">
        <v>4</v>
      </c>
      <c r="B4" s="277"/>
      <c r="C4" s="278" t="s">
        <v>1106</v>
      </c>
      <c r="D4" s="278" t="s">
        <v>1107</v>
      </c>
      <c r="E4" s="278" t="s">
        <v>1108</v>
      </c>
      <c r="F4" s="278" t="s">
        <v>1109</v>
      </c>
      <c r="G4" s="278" t="s">
        <v>1110</v>
      </c>
      <c r="H4" s="278" t="s">
        <v>1111</v>
      </c>
      <c r="I4" s="278" t="s">
        <v>1112</v>
      </c>
    </row>
    <row r="5" spans="1:9" s="19" customFormat="1" ht="27" customHeight="1">
      <c r="A5" s="135" t="s">
        <v>8</v>
      </c>
      <c r="B5" s="135" t="s">
        <v>9</v>
      </c>
      <c r="C5" s="278"/>
      <c r="D5" s="278"/>
      <c r="E5" s="278"/>
      <c r="F5" s="278"/>
      <c r="G5" s="278"/>
      <c r="H5" s="278"/>
      <c r="I5" s="278"/>
    </row>
    <row r="6" spans="1:9" ht="20.100000000000001" customHeight="1">
      <c r="A6" s="141">
        <v>201</v>
      </c>
      <c r="B6" s="34" t="s">
        <v>43</v>
      </c>
      <c r="C6" s="142">
        <f>SUM(C7:C32)</f>
        <v>14127</v>
      </c>
      <c r="D6" s="142">
        <f t="shared" ref="D6:I6" si="0">SUM(D7:D32)</f>
        <v>14049</v>
      </c>
      <c r="E6" s="142">
        <f t="shared" si="0"/>
        <v>0</v>
      </c>
      <c r="F6" s="142">
        <f t="shared" si="0"/>
        <v>78</v>
      </c>
      <c r="G6" s="142">
        <f t="shared" si="0"/>
        <v>0</v>
      </c>
      <c r="H6" s="142">
        <f t="shared" si="0"/>
        <v>0</v>
      </c>
      <c r="I6" s="142">
        <f t="shared" si="0"/>
        <v>0</v>
      </c>
    </row>
    <row r="7" spans="1:9" ht="20.100000000000001" customHeight="1">
      <c r="A7" s="143">
        <v>20101</v>
      </c>
      <c r="B7" s="143" t="s">
        <v>44</v>
      </c>
      <c r="C7" s="142">
        <f>SUM(D7:I7)</f>
        <v>0</v>
      </c>
      <c r="D7" s="144"/>
      <c r="E7" s="144"/>
      <c r="F7" s="144"/>
      <c r="G7" s="144"/>
      <c r="H7" s="144"/>
      <c r="I7" s="144"/>
    </row>
    <row r="8" spans="1:9" ht="20.100000000000001" customHeight="1">
      <c r="A8" s="143">
        <v>20102</v>
      </c>
      <c r="B8" s="143" t="s">
        <v>56</v>
      </c>
      <c r="C8" s="142">
        <f t="shared" ref="C8:C32" si="1">SUM(D8:I8)</f>
        <v>0</v>
      </c>
      <c r="D8" s="144"/>
      <c r="E8" s="144"/>
      <c r="F8" s="144"/>
      <c r="G8" s="144"/>
      <c r="H8" s="144"/>
      <c r="I8" s="144"/>
    </row>
    <row r="9" spans="1:9" ht="20.100000000000001" customHeight="1">
      <c r="A9" s="143">
        <v>20103</v>
      </c>
      <c r="B9" s="143" t="s">
        <v>61</v>
      </c>
      <c r="C9" s="142">
        <f t="shared" si="1"/>
        <v>6578</v>
      </c>
      <c r="D9" s="144">
        <v>6578</v>
      </c>
      <c r="E9" s="144"/>
      <c r="F9" s="144"/>
      <c r="G9" s="144"/>
      <c r="H9" s="144"/>
      <c r="I9" s="144"/>
    </row>
    <row r="10" spans="1:9" ht="20.100000000000001" customHeight="1">
      <c r="A10" s="143">
        <v>20104</v>
      </c>
      <c r="B10" s="143" t="s">
        <v>68</v>
      </c>
      <c r="C10" s="142">
        <f t="shared" si="1"/>
        <v>130</v>
      </c>
      <c r="D10" s="144">
        <v>130</v>
      </c>
      <c r="E10" s="144"/>
      <c r="F10" s="144"/>
      <c r="G10" s="144"/>
      <c r="H10" s="144"/>
      <c r="I10" s="144"/>
    </row>
    <row r="11" spans="1:9" ht="20.100000000000001" customHeight="1">
      <c r="A11" s="143">
        <v>20105</v>
      </c>
      <c r="B11" s="145" t="s">
        <v>75</v>
      </c>
      <c r="C11" s="142">
        <f t="shared" si="1"/>
        <v>18</v>
      </c>
      <c r="D11" s="144">
        <v>18</v>
      </c>
      <c r="E11" s="144"/>
      <c r="F11" s="144"/>
      <c r="G11" s="144"/>
      <c r="H11" s="144"/>
      <c r="I11" s="144"/>
    </row>
    <row r="12" spans="1:9" ht="20.100000000000001" customHeight="1">
      <c r="A12" s="143">
        <v>20106</v>
      </c>
      <c r="B12" s="143" t="s">
        <v>82</v>
      </c>
      <c r="C12" s="142">
        <f t="shared" si="1"/>
        <v>450</v>
      </c>
      <c r="D12" s="144">
        <v>445</v>
      </c>
      <c r="E12" s="144"/>
      <c r="F12" s="144">
        <v>5</v>
      </c>
      <c r="G12" s="144"/>
      <c r="H12" s="144"/>
      <c r="I12" s="144"/>
    </row>
    <row r="13" spans="1:9" ht="20.100000000000001" customHeight="1">
      <c r="A13" s="143">
        <v>20107</v>
      </c>
      <c r="B13" s="143" t="s">
        <v>89</v>
      </c>
      <c r="C13" s="142">
        <f t="shared" si="1"/>
        <v>2223</v>
      </c>
      <c r="D13" s="144">
        <v>2223</v>
      </c>
      <c r="E13" s="144"/>
      <c r="F13" s="144"/>
      <c r="G13" s="144"/>
      <c r="H13" s="144"/>
      <c r="I13" s="144"/>
    </row>
    <row r="14" spans="1:9" ht="20.100000000000001" customHeight="1">
      <c r="A14" s="143">
        <v>20108</v>
      </c>
      <c r="B14" s="145" t="s">
        <v>92</v>
      </c>
      <c r="C14" s="142">
        <f t="shared" si="1"/>
        <v>4</v>
      </c>
      <c r="D14" s="144">
        <v>4</v>
      </c>
      <c r="E14" s="144"/>
      <c r="F14" s="144"/>
      <c r="G14" s="144"/>
      <c r="H14" s="144"/>
      <c r="I14" s="144"/>
    </row>
    <row r="15" spans="1:9" ht="20.100000000000001" customHeight="1">
      <c r="A15" s="143">
        <v>20109</v>
      </c>
      <c r="B15" s="143" t="s">
        <v>96</v>
      </c>
      <c r="C15" s="142">
        <f t="shared" si="1"/>
        <v>0</v>
      </c>
      <c r="D15" s="144"/>
      <c r="E15" s="144"/>
      <c r="F15" s="144"/>
      <c r="G15" s="144"/>
      <c r="H15" s="144"/>
      <c r="I15" s="144"/>
    </row>
    <row r="16" spans="1:9" ht="20.100000000000001" customHeight="1">
      <c r="A16" s="143">
        <v>20111</v>
      </c>
      <c r="B16" s="35" t="s">
        <v>104</v>
      </c>
      <c r="C16" s="142">
        <f t="shared" si="1"/>
        <v>399</v>
      </c>
      <c r="D16" s="144">
        <v>399</v>
      </c>
      <c r="E16" s="144"/>
      <c r="F16" s="144"/>
      <c r="G16" s="144"/>
      <c r="H16" s="144"/>
      <c r="I16" s="144"/>
    </row>
    <row r="17" spans="1:9" ht="20.100000000000001" customHeight="1">
      <c r="A17" s="143">
        <v>20113</v>
      </c>
      <c r="B17" s="35" t="s">
        <v>109</v>
      </c>
      <c r="C17" s="142">
        <f t="shared" si="1"/>
        <v>1776</v>
      </c>
      <c r="D17" s="144">
        <v>1761</v>
      </c>
      <c r="E17" s="144"/>
      <c r="F17" s="144">
        <v>15</v>
      </c>
      <c r="G17" s="144"/>
      <c r="H17" s="144"/>
      <c r="I17" s="144"/>
    </row>
    <row r="18" spans="1:9" ht="20.100000000000001" customHeight="1">
      <c r="A18" s="143">
        <v>20114</v>
      </c>
      <c r="B18" s="145" t="s">
        <v>116</v>
      </c>
      <c r="C18" s="142">
        <f t="shared" si="1"/>
        <v>0</v>
      </c>
      <c r="D18" s="144"/>
      <c r="E18" s="144"/>
      <c r="F18" s="144"/>
      <c r="G18" s="144"/>
      <c r="H18" s="144"/>
      <c r="I18" s="144"/>
    </row>
    <row r="19" spans="1:9" ht="20.100000000000001" customHeight="1">
      <c r="A19" s="143">
        <v>20123</v>
      </c>
      <c r="B19" s="143" t="s">
        <v>124</v>
      </c>
      <c r="C19" s="142">
        <f t="shared" si="1"/>
        <v>11</v>
      </c>
      <c r="D19" s="144">
        <v>10</v>
      </c>
      <c r="E19" s="144"/>
      <c r="F19" s="144">
        <v>1</v>
      </c>
      <c r="G19" s="144"/>
      <c r="H19" s="144"/>
      <c r="I19" s="144"/>
    </row>
    <row r="20" spans="1:9" ht="20.100000000000001" customHeight="1">
      <c r="A20" s="143">
        <v>20125</v>
      </c>
      <c r="B20" s="143" t="s">
        <v>127</v>
      </c>
      <c r="C20" s="146">
        <f t="shared" si="1"/>
        <v>0</v>
      </c>
      <c r="D20" s="144"/>
      <c r="E20" s="144"/>
      <c r="F20" s="144"/>
      <c r="G20" s="144"/>
      <c r="H20" s="144"/>
      <c r="I20" s="144"/>
    </row>
    <row r="21" spans="1:9" ht="20.100000000000001" customHeight="1">
      <c r="A21" s="143">
        <v>20126</v>
      </c>
      <c r="B21" s="145" t="s">
        <v>131</v>
      </c>
      <c r="C21" s="147">
        <f t="shared" si="1"/>
        <v>0</v>
      </c>
      <c r="D21" s="144"/>
      <c r="E21" s="144"/>
      <c r="F21" s="144"/>
      <c r="G21" s="144"/>
      <c r="H21" s="144"/>
      <c r="I21" s="144"/>
    </row>
    <row r="22" spans="1:9" ht="18.75" customHeight="1">
      <c r="A22" s="143">
        <v>20128</v>
      </c>
      <c r="B22" s="145" t="s">
        <v>134</v>
      </c>
      <c r="C22" s="142">
        <f t="shared" si="1"/>
        <v>0</v>
      </c>
      <c r="D22" s="144"/>
      <c r="E22" s="144"/>
      <c r="F22" s="144"/>
      <c r="G22" s="144"/>
      <c r="H22" s="144"/>
      <c r="I22" s="144"/>
    </row>
    <row r="23" spans="1:9" ht="20.100000000000001" customHeight="1">
      <c r="A23" s="143">
        <v>20129</v>
      </c>
      <c r="B23" s="145" t="s">
        <v>136</v>
      </c>
      <c r="C23" s="142">
        <f t="shared" si="1"/>
        <v>692</v>
      </c>
      <c r="D23" s="144">
        <v>692</v>
      </c>
      <c r="E23" s="144"/>
      <c r="F23" s="144"/>
      <c r="G23" s="144"/>
      <c r="H23" s="144"/>
      <c r="I23" s="144"/>
    </row>
    <row r="24" spans="1:9" ht="20.100000000000001" customHeight="1">
      <c r="A24" s="143">
        <v>20131</v>
      </c>
      <c r="B24" s="145" t="s">
        <v>139</v>
      </c>
      <c r="C24" s="142">
        <f t="shared" si="1"/>
        <v>824</v>
      </c>
      <c r="D24" s="144">
        <v>824</v>
      </c>
      <c r="E24" s="144"/>
      <c r="F24" s="144"/>
      <c r="G24" s="144"/>
      <c r="H24" s="144"/>
      <c r="I24" s="144"/>
    </row>
    <row r="25" spans="1:9" ht="20.100000000000001" customHeight="1">
      <c r="A25" s="143">
        <v>20132</v>
      </c>
      <c r="B25" s="145" t="s">
        <v>142</v>
      </c>
      <c r="C25" s="142">
        <f t="shared" si="1"/>
        <v>724</v>
      </c>
      <c r="D25" s="144">
        <v>677</v>
      </c>
      <c r="E25" s="144"/>
      <c r="F25" s="144">
        <v>47</v>
      </c>
      <c r="G25" s="144"/>
      <c r="H25" s="144"/>
      <c r="I25" s="144"/>
    </row>
    <row r="26" spans="1:9" ht="20.100000000000001" customHeight="1">
      <c r="A26" s="143">
        <v>20133</v>
      </c>
      <c r="B26" s="145" t="s">
        <v>145</v>
      </c>
      <c r="C26" s="142">
        <f t="shared" si="1"/>
        <v>255</v>
      </c>
      <c r="D26" s="144">
        <v>255</v>
      </c>
      <c r="E26" s="144"/>
      <c r="F26" s="144"/>
      <c r="G26" s="144"/>
      <c r="H26" s="144"/>
      <c r="I26" s="144"/>
    </row>
    <row r="27" spans="1:9" ht="20.100000000000001" customHeight="1">
      <c r="A27" s="143">
        <v>20134</v>
      </c>
      <c r="B27" s="145" t="s">
        <v>148</v>
      </c>
      <c r="C27" s="142">
        <f t="shared" si="1"/>
        <v>33</v>
      </c>
      <c r="D27" s="144">
        <v>33</v>
      </c>
      <c r="E27" s="144"/>
      <c r="F27" s="144"/>
      <c r="G27" s="144"/>
      <c r="H27" s="144"/>
      <c r="I27" s="144"/>
    </row>
    <row r="28" spans="1:9" ht="20.100000000000001" customHeight="1">
      <c r="A28" s="143">
        <v>20135</v>
      </c>
      <c r="B28" s="145" t="s">
        <v>152</v>
      </c>
      <c r="C28" s="142">
        <f t="shared" si="1"/>
        <v>0</v>
      </c>
      <c r="D28" s="144"/>
      <c r="E28" s="144"/>
      <c r="F28" s="144"/>
      <c r="G28" s="144"/>
      <c r="H28" s="144"/>
      <c r="I28" s="144"/>
    </row>
    <row r="29" spans="1:9" ht="20.100000000000001" customHeight="1">
      <c r="A29" s="143">
        <v>20136</v>
      </c>
      <c r="B29" s="145" t="s">
        <v>154</v>
      </c>
      <c r="C29" s="142">
        <f t="shared" si="1"/>
        <v>10</v>
      </c>
      <c r="D29" s="144"/>
      <c r="E29" s="144"/>
      <c r="F29" s="144">
        <v>10</v>
      </c>
      <c r="G29" s="144"/>
      <c r="H29" s="144"/>
      <c r="I29" s="144"/>
    </row>
    <row r="30" spans="1:9" ht="20.100000000000001" customHeight="1">
      <c r="A30" s="143">
        <v>20137</v>
      </c>
      <c r="B30" s="143" t="s">
        <v>156</v>
      </c>
      <c r="C30" s="142">
        <f t="shared" si="1"/>
        <v>0</v>
      </c>
      <c r="D30" s="144"/>
      <c r="E30" s="144"/>
      <c r="F30" s="144"/>
      <c r="G30" s="144"/>
      <c r="H30" s="144"/>
      <c r="I30" s="144"/>
    </row>
    <row r="31" spans="1:9" ht="20.100000000000001" customHeight="1">
      <c r="A31" s="143">
        <v>20138</v>
      </c>
      <c r="B31" s="143" t="s">
        <v>159</v>
      </c>
      <c r="C31" s="142">
        <f t="shared" si="1"/>
        <v>0</v>
      </c>
      <c r="D31" s="144"/>
      <c r="E31" s="144"/>
      <c r="F31" s="144"/>
      <c r="G31" s="144"/>
      <c r="H31" s="144"/>
      <c r="I31" s="144"/>
    </row>
    <row r="32" spans="1:9" ht="20.100000000000001" customHeight="1">
      <c r="A32" s="143">
        <v>20199</v>
      </c>
      <c r="B32" s="143" t="s">
        <v>169</v>
      </c>
      <c r="C32" s="142">
        <f t="shared" si="1"/>
        <v>0</v>
      </c>
      <c r="D32" s="144"/>
      <c r="E32" s="144"/>
      <c r="F32" s="144"/>
      <c r="G32" s="144"/>
      <c r="H32" s="144"/>
      <c r="I32" s="144"/>
    </row>
    <row r="33" spans="1:9" ht="20.100000000000001" customHeight="1">
      <c r="A33" s="141">
        <v>202</v>
      </c>
      <c r="B33" s="34" t="s">
        <v>172</v>
      </c>
      <c r="C33" s="142">
        <f>C34+C35+C36</f>
        <v>0</v>
      </c>
      <c r="D33" s="142">
        <f>D34+D35+D36</f>
        <v>0</v>
      </c>
      <c r="E33" s="142">
        <f t="shared" ref="E33:I33" si="2">E34+E35+E36</f>
        <v>0</v>
      </c>
      <c r="F33" s="142">
        <f t="shared" si="2"/>
        <v>0</v>
      </c>
      <c r="G33" s="142">
        <f t="shared" si="2"/>
        <v>0</v>
      </c>
      <c r="H33" s="142">
        <f t="shared" si="2"/>
        <v>0</v>
      </c>
      <c r="I33" s="142">
        <f t="shared" si="2"/>
        <v>0</v>
      </c>
    </row>
    <row r="34" spans="1:9" ht="20.100000000000001" customHeight="1">
      <c r="A34" s="143">
        <v>20205</v>
      </c>
      <c r="B34" s="143" t="s">
        <v>173</v>
      </c>
      <c r="C34" s="142">
        <f t="shared" ref="C34:C36" si="3">SUM(D34:I34)</f>
        <v>0</v>
      </c>
      <c r="D34" s="148"/>
      <c r="E34" s="149"/>
      <c r="F34" s="148"/>
      <c r="G34" s="148"/>
      <c r="H34" s="148"/>
      <c r="I34" s="148"/>
    </row>
    <row r="35" spans="1:9" ht="20.100000000000001" customHeight="1">
      <c r="A35" s="143">
        <v>20206</v>
      </c>
      <c r="B35" s="150" t="s">
        <v>174</v>
      </c>
      <c r="C35" s="142">
        <f t="shared" si="3"/>
        <v>0</v>
      </c>
      <c r="D35" s="148"/>
      <c r="E35" s="149"/>
      <c r="F35" s="148"/>
      <c r="G35" s="148"/>
      <c r="H35" s="148"/>
      <c r="I35" s="148"/>
    </row>
    <row r="36" spans="1:9" ht="20.100000000000001" customHeight="1">
      <c r="A36" s="143">
        <v>20299</v>
      </c>
      <c r="B36" s="143" t="s">
        <v>175</v>
      </c>
      <c r="C36" s="142">
        <f t="shared" si="3"/>
        <v>0</v>
      </c>
      <c r="D36" s="148"/>
      <c r="E36" s="149"/>
      <c r="F36" s="148"/>
      <c r="G36" s="148"/>
      <c r="H36" s="148"/>
      <c r="I36" s="148"/>
    </row>
    <row r="37" spans="1:9" ht="20.100000000000001" customHeight="1">
      <c r="A37" s="141">
        <v>203</v>
      </c>
      <c r="B37" s="34" t="s">
        <v>176</v>
      </c>
      <c r="C37" s="142">
        <f>C38+C39</f>
        <v>51</v>
      </c>
      <c r="D37" s="142">
        <f t="shared" ref="D37:I37" si="4">D38+D39</f>
        <v>51</v>
      </c>
      <c r="E37" s="142">
        <f t="shared" si="4"/>
        <v>0</v>
      </c>
      <c r="F37" s="142">
        <f t="shared" si="4"/>
        <v>0</v>
      </c>
      <c r="G37" s="142">
        <f t="shared" si="4"/>
        <v>0</v>
      </c>
      <c r="H37" s="142">
        <f t="shared" si="4"/>
        <v>0</v>
      </c>
      <c r="I37" s="142">
        <f t="shared" si="4"/>
        <v>0</v>
      </c>
    </row>
    <row r="38" spans="1:9" ht="20.100000000000001" customHeight="1">
      <c r="A38" s="29">
        <v>20306</v>
      </c>
      <c r="B38" s="145" t="s">
        <v>177</v>
      </c>
      <c r="C38" s="142">
        <f t="shared" ref="C38:C39" si="5">SUM(D38:I38)</f>
        <v>51</v>
      </c>
      <c r="D38" s="148">
        <v>51</v>
      </c>
      <c r="E38" s="149"/>
      <c r="F38" s="148"/>
      <c r="G38" s="148"/>
      <c r="H38" s="148"/>
      <c r="I38" s="148"/>
    </row>
    <row r="39" spans="1:9" ht="20.100000000000001" customHeight="1">
      <c r="A39" s="29">
        <v>20399</v>
      </c>
      <c r="B39" s="145" t="s">
        <v>185</v>
      </c>
      <c r="C39" s="142">
        <f t="shared" si="5"/>
        <v>0</v>
      </c>
      <c r="D39" s="148"/>
      <c r="E39" s="149"/>
      <c r="F39" s="148"/>
      <c r="G39" s="148"/>
      <c r="H39" s="148"/>
      <c r="I39" s="148"/>
    </row>
    <row r="40" spans="1:9" ht="20.100000000000001" customHeight="1">
      <c r="A40" s="151">
        <v>204</v>
      </c>
      <c r="B40" s="34" t="s">
        <v>1113</v>
      </c>
      <c r="C40" s="142">
        <f>SUM(C41:C51)</f>
        <v>5396</v>
      </c>
      <c r="D40" s="142">
        <f t="shared" ref="D40:I40" si="6">SUM(D41:D51)</f>
        <v>5387</v>
      </c>
      <c r="E40" s="142">
        <f t="shared" si="6"/>
        <v>0</v>
      </c>
      <c r="F40" s="142">
        <f t="shared" si="6"/>
        <v>9</v>
      </c>
      <c r="G40" s="142">
        <f t="shared" si="6"/>
        <v>0</v>
      </c>
      <c r="H40" s="142">
        <f t="shared" si="6"/>
        <v>0</v>
      </c>
      <c r="I40" s="142">
        <f t="shared" si="6"/>
        <v>0</v>
      </c>
    </row>
    <row r="41" spans="1:9" ht="20.100000000000001" customHeight="1">
      <c r="A41" s="143">
        <v>20401</v>
      </c>
      <c r="B41" s="143" t="s">
        <v>187</v>
      </c>
      <c r="C41" s="142">
        <f t="shared" ref="C41:C51" si="7">SUM(D41:I41)</f>
        <v>0</v>
      </c>
      <c r="D41" s="144"/>
      <c r="E41" s="144"/>
      <c r="F41" s="144"/>
      <c r="G41" s="144"/>
      <c r="H41" s="144"/>
      <c r="I41" s="144"/>
    </row>
    <row r="42" spans="1:9" ht="20.100000000000001" customHeight="1">
      <c r="A42" s="143">
        <v>20402</v>
      </c>
      <c r="B42" s="145" t="s">
        <v>190</v>
      </c>
      <c r="C42" s="142">
        <f t="shared" si="7"/>
        <v>5075</v>
      </c>
      <c r="D42" s="152">
        <v>5075</v>
      </c>
      <c r="E42" s="144"/>
      <c r="F42" s="152"/>
      <c r="G42" s="152"/>
      <c r="H42" s="152"/>
      <c r="I42" s="152"/>
    </row>
    <row r="43" spans="1:9" ht="20.100000000000001" customHeight="1">
      <c r="A43" s="143">
        <v>20403</v>
      </c>
      <c r="B43" s="143" t="s">
        <v>196</v>
      </c>
      <c r="C43" s="142">
        <f t="shared" si="7"/>
        <v>0</v>
      </c>
      <c r="D43" s="152"/>
      <c r="E43" s="144"/>
      <c r="F43" s="152"/>
      <c r="G43" s="152"/>
      <c r="H43" s="152"/>
      <c r="I43" s="152"/>
    </row>
    <row r="44" spans="1:9" ht="20.100000000000001" customHeight="1">
      <c r="A44" s="143">
        <v>20404</v>
      </c>
      <c r="B44" s="143" t="s">
        <v>199</v>
      </c>
      <c r="C44" s="142">
        <f t="shared" si="7"/>
        <v>0</v>
      </c>
      <c r="D44" s="152"/>
      <c r="E44" s="144"/>
      <c r="F44" s="152"/>
      <c r="G44" s="152"/>
      <c r="H44" s="152"/>
      <c r="I44" s="152"/>
    </row>
    <row r="45" spans="1:9" ht="20.100000000000001" customHeight="1">
      <c r="A45" s="143">
        <v>20405</v>
      </c>
      <c r="B45" s="35" t="s">
        <v>203</v>
      </c>
      <c r="C45" s="142">
        <f t="shared" si="7"/>
        <v>0</v>
      </c>
      <c r="D45" s="152"/>
      <c r="E45" s="144"/>
      <c r="F45" s="152"/>
      <c r="G45" s="152"/>
      <c r="H45" s="152"/>
      <c r="I45" s="152"/>
    </row>
    <row r="46" spans="1:9" ht="20.100000000000001" customHeight="1">
      <c r="A46" s="143">
        <v>20406</v>
      </c>
      <c r="B46" s="143" t="s">
        <v>208</v>
      </c>
      <c r="C46" s="142">
        <f t="shared" si="7"/>
        <v>321</v>
      </c>
      <c r="D46" s="152">
        <v>312</v>
      </c>
      <c r="E46" s="144"/>
      <c r="F46" s="152">
        <v>9</v>
      </c>
      <c r="G46" s="152"/>
      <c r="H46" s="152"/>
      <c r="I46" s="152"/>
    </row>
    <row r="47" spans="1:9" ht="20.100000000000001" customHeight="1">
      <c r="A47" s="143">
        <v>20407</v>
      </c>
      <c r="B47" s="143" t="s">
        <v>217</v>
      </c>
      <c r="C47" s="142">
        <f t="shared" si="7"/>
        <v>0</v>
      </c>
      <c r="D47" s="152"/>
      <c r="E47" s="144"/>
      <c r="F47" s="152"/>
      <c r="G47" s="152"/>
      <c r="H47" s="152"/>
      <c r="I47" s="152"/>
    </row>
    <row r="48" spans="1:9" ht="20.100000000000001" customHeight="1">
      <c r="A48" s="143">
        <v>20408</v>
      </c>
      <c r="B48" s="145" t="s">
        <v>222</v>
      </c>
      <c r="C48" s="142">
        <f t="shared" si="7"/>
        <v>0</v>
      </c>
      <c r="D48" s="152"/>
      <c r="E48" s="144"/>
      <c r="F48" s="152"/>
      <c r="G48" s="152"/>
      <c r="H48" s="152"/>
      <c r="I48" s="152"/>
    </row>
    <row r="49" spans="1:9" ht="20.100000000000001" customHeight="1">
      <c r="A49" s="143">
        <v>20409</v>
      </c>
      <c r="B49" s="35" t="s">
        <v>227</v>
      </c>
      <c r="C49" s="142">
        <f t="shared" si="7"/>
        <v>0</v>
      </c>
      <c r="D49" s="152"/>
      <c r="E49" s="144"/>
      <c r="F49" s="152"/>
      <c r="G49" s="152"/>
      <c r="H49" s="152"/>
      <c r="I49" s="152"/>
    </row>
    <row r="50" spans="1:9" ht="20.100000000000001" customHeight="1">
      <c r="A50" s="143">
        <v>20410</v>
      </c>
      <c r="B50" s="143" t="s">
        <v>231</v>
      </c>
      <c r="C50" s="142">
        <f t="shared" si="7"/>
        <v>0</v>
      </c>
      <c r="D50" s="152"/>
      <c r="E50" s="144"/>
      <c r="F50" s="152"/>
      <c r="G50" s="152"/>
      <c r="H50" s="152"/>
      <c r="I50" s="152"/>
    </row>
    <row r="51" spans="1:9" ht="20.100000000000001" customHeight="1">
      <c r="A51" s="143">
        <v>20499</v>
      </c>
      <c r="B51" s="143" t="s">
        <v>234</v>
      </c>
      <c r="C51" s="142">
        <f t="shared" si="7"/>
        <v>0</v>
      </c>
      <c r="D51" s="152"/>
      <c r="E51" s="144"/>
      <c r="F51" s="152"/>
      <c r="G51" s="152"/>
      <c r="H51" s="152"/>
      <c r="I51" s="152"/>
    </row>
    <row r="52" spans="1:9" ht="19.5" customHeight="1">
      <c r="A52" s="151">
        <v>205</v>
      </c>
      <c r="B52" s="34" t="s">
        <v>237</v>
      </c>
      <c r="C52" s="142">
        <f>SUM(C53:C62)</f>
        <v>16386</v>
      </c>
      <c r="D52" s="153">
        <f t="shared" ref="D52:I52" si="8">SUM(D53:D62)</f>
        <v>14000</v>
      </c>
      <c r="E52" s="142">
        <f t="shared" si="8"/>
        <v>50</v>
      </c>
      <c r="F52" s="153">
        <f t="shared" si="8"/>
        <v>2336</v>
      </c>
      <c r="G52" s="153">
        <f t="shared" si="8"/>
        <v>0</v>
      </c>
      <c r="H52" s="153">
        <f t="shared" si="8"/>
        <v>0</v>
      </c>
      <c r="I52" s="153">
        <f t="shared" si="8"/>
        <v>0</v>
      </c>
    </row>
    <row r="53" spans="1:9" ht="20.100000000000001" customHeight="1">
      <c r="A53" s="143">
        <v>20501</v>
      </c>
      <c r="B53" s="145" t="s">
        <v>238</v>
      </c>
      <c r="C53" s="142">
        <f t="shared" ref="C53:C62" si="9">SUM(D53:I53)</f>
        <v>342</v>
      </c>
      <c r="D53" s="154">
        <v>342</v>
      </c>
      <c r="E53" s="148"/>
      <c r="F53" s="154"/>
      <c r="G53" s="154"/>
      <c r="H53" s="154"/>
      <c r="I53" s="154"/>
    </row>
    <row r="54" spans="1:9" ht="20.100000000000001" customHeight="1">
      <c r="A54" s="143">
        <v>20502</v>
      </c>
      <c r="B54" s="143" t="s">
        <v>240</v>
      </c>
      <c r="C54" s="142">
        <f t="shared" si="9"/>
        <v>13308</v>
      </c>
      <c r="D54" s="154">
        <v>10922</v>
      </c>
      <c r="E54" s="148">
        <v>50</v>
      </c>
      <c r="F54" s="154">
        <v>2336</v>
      </c>
      <c r="G54" s="154"/>
      <c r="H54" s="154"/>
      <c r="I54" s="154"/>
    </row>
    <row r="55" spans="1:9" ht="20.100000000000001" customHeight="1">
      <c r="A55" s="143">
        <v>20503</v>
      </c>
      <c r="B55" s="143" t="s">
        <v>247</v>
      </c>
      <c r="C55" s="142">
        <f t="shared" si="9"/>
        <v>356</v>
      </c>
      <c r="D55" s="154">
        <v>356</v>
      </c>
      <c r="E55" s="148"/>
      <c r="F55" s="154"/>
      <c r="G55" s="154"/>
      <c r="H55" s="154"/>
      <c r="I55" s="154"/>
    </row>
    <row r="56" spans="1:9" ht="20.100000000000001" customHeight="1">
      <c r="A56" s="143">
        <v>20504</v>
      </c>
      <c r="B56" s="35" t="s">
        <v>253</v>
      </c>
      <c r="C56" s="142">
        <f t="shared" si="9"/>
        <v>0</v>
      </c>
      <c r="D56" s="154"/>
      <c r="E56" s="148"/>
      <c r="F56" s="154"/>
      <c r="G56" s="154"/>
      <c r="H56" s="154"/>
      <c r="I56" s="154"/>
    </row>
    <row r="57" spans="1:9" ht="20.100000000000001" customHeight="1">
      <c r="A57" s="143">
        <v>20505</v>
      </c>
      <c r="B57" s="145" t="s">
        <v>259</v>
      </c>
      <c r="C57" s="142">
        <f t="shared" si="9"/>
        <v>0</v>
      </c>
      <c r="D57" s="154"/>
      <c r="E57" s="148"/>
      <c r="F57" s="154"/>
      <c r="G57" s="154"/>
      <c r="H57" s="154"/>
      <c r="I57" s="154"/>
    </row>
    <row r="58" spans="1:9" ht="20.100000000000001" customHeight="1">
      <c r="A58" s="143">
        <v>20506</v>
      </c>
      <c r="B58" s="145" t="s">
        <v>263</v>
      </c>
      <c r="C58" s="142">
        <f t="shared" si="9"/>
        <v>0</v>
      </c>
      <c r="D58" s="154"/>
      <c r="E58" s="148"/>
      <c r="F58" s="154"/>
      <c r="G58" s="154"/>
      <c r="H58" s="154"/>
      <c r="I58" s="154"/>
    </row>
    <row r="59" spans="1:9" ht="20.100000000000001" customHeight="1">
      <c r="A59" s="143">
        <v>20507</v>
      </c>
      <c r="B59" s="143" t="s">
        <v>267</v>
      </c>
      <c r="C59" s="142">
        <f t="shared" si="9"/>
        <v>0</v>
      </c>
      <c r="D59" s="154"/>
      <c r="E59" s="148"/>
      <c r="F59" s="154"/>
      <c r="G59" s="154"/>
      <c r="H59" s="154"/>
      <c r="I59" s="154"/>
    </row>
    <row r="60" spans="1:9" ht="20.100000000000001" customHeight="1">
      <c r="A60" s="143">
        <v>20508</v>
      </c>
      <c r="B60" s="145" t="s">
        <v>271</v>
      </c>
      <c r="C60" s="142">
        <f t="shared" si="9"/>
        <v>0</v>
      </c>
      <c r="D60" s="154"/>
      <c r="E60" s="148"/>
      <c r="F60" s="154"/>
      <c r="G60" s="154"/>
      <c r="H60" s="154"/>
      <c r="I60" s="154"/>
    </row>
    <row r="61" spans="1:9" ht="20.100000000000001" customHeight="1">
      <c r="A61" s="143">
        <v>20509</v>
      </c>
      <c r="B61" s="143" t="s">
        <v>277</v>
      </c>
      <c r="C61" s="142">
        <f t="shared" si="9"/>
        <v>2380</v>
      </c>
      <c r="D61" s="154">
        <v>2380</v>
      </c>
      <c r="E61" s="148"/>
      <c r="F61" s="154"/>
      <c r="G61" s="154"/>
      <c r="H61" s="154"/>
      <c r="I61" s="154"/>
    </row>
    <row r="62" spans="1:9" ht="20.100000000000001" customHeight="1">
      <c r="A62" s="143">
        <v>20599</v>
      </c>
      <c r="B62" s="143" t="s">
        <v>284</v>
      </c>
      <c r="C62" s="142">
        <f t="shared" si="9"/>
        <v>0</v>
      </c>
      <c r="D62" s="154"/>
      <c r="E62" s="148"/>
      <c r="F62" s="154"/>
      <c r="G62" s="154"/>
      <c r="H62" s="154"/>
      <c r="I62" s="154"/>
    </row>
    <row r="63" spans="1:9" ht="20.100000000000001" customHeight="1">
      <c r="A63" s="151">
        <v>206</v>
      </c>
      <c r="B63" s="34" t="s">
        <v>285</v>
      </c>
      <c r="C63" s="142">
        <f>SUM(C64:C73)</f>
        <v>2290</v>
      </c>
      <c r="D63" s="153">
        <f t="shared" ref="D63:I63" si="10">SUM(D64:D73)</f>
        <v>2045</v>
      </c>
      <c r="E63" s="142">
        <f t="shared" si="10"/>
        <v>0</v>
      </c>
      <c r="F63" s="153">
        <f t="shared" si="10"/>
        <v>245</v>
      </c>
      <c r="G63" s="153">
        <f t="shared" si="10"/>
        <v>0</v>
      </c>
      <c r="H63" s="153">
        <f t="shared" si="10"/>
        <v>0</v>
      </c>
      <c r="I63" s="153">
        <f t="shared" si="10"/>
        <v>0</v>
      </c>
    </row>
    <row r="64" spans="1:9" ht="20.100000000000001" customHeight="1">
      <c r="A64" s="143">
        <v>20601</v>
      </c>
      <c r="B64" s="145" t="s">
        <v>286</v>
      </c>
      <c r="C64" s="142">
        <f t="shared" ref="C64:C73" si="11">SUM(D64:I64)</f>
        <v>25</v>
      </c>
      <c r="D64" s="154">
        <v>25</v>
      </c>
      <c r="E64" s="148"/>
      <c r="F64" s="154"/>
      <c r="G64" s="154"/>
      <c r="H64" s="154"/>
      <c r="I64" s="154"/>
    </row>
    <row r="65" spans="1:9" ht="20.100000000000001" customHeight="1">
      <c r="A65" s="143">
        <v>20602</v>
      </c>
      <c r="B65" s="143" t="s">
        <v>288</v>
      </c>
      <c r="C65" s="142">
        <f t="shared" si="11"/>
        <v>0</v>
      </c>
      <c r="D65" s="154"/>
      <c r="E65" s="148"/>
      <c r="F65" s="154"/>
      <c r="G65" s="154"/>
      <c r="H65" s="154"/>
      <c r="I65" s="154"/>
    </row>
    <row r="66" spans="1:9" ht="20.100000000000001" customHeight="1">
      <c r="A66" s="143">
        <v>20603</v>
      </c>
      <c r="B66" s="145" t="s">
        <v>297</v>
      </c>
      <c r="C66" s="142">
        <f t="shared" si="11"/>
        <v>0</v>
      </c>
      <c r="D66" s="154"/>
      <c r="E66" s="148"/>
      <c r="F66" s="154"/>
      <c r="G66" s="154"/>
      <c r="H66" s="154"/>
      <c r="I66" s="154"/>
    </row>
    <row r="67" spans="1:9" ht="20.100000000000001" customHeight="1">
      <c r="A67" s="143">
        <v>20604</v>
      </c>
      <c r="B67" s="145" t="s">
        <v>302</v>
      </c>
      <c r="C67" s="142">
        <f t="shared" si="11"/>
        <v>2175</v>
      </c>
      <c r="D67" s="154">
        <v>2020</v>
      </c>
      <c r="E67" s="148"/>
      <c r="F67" s="154">
        <v>155</v>
      </c>
      <c r="G67" s="154"/>
      <c r="H67" s="154"/>
      <c r="I67" s="154"/>
    </row>
    <row r="68" spans="1:9" ht="20.100000000000001" customHeight="1">
      <c r="A68" s="143">
        <v>20605</v>
      </c>
      <c r="B68" s="145" t="s">
        <v>306</v>
      </c>
      <c r="C68" s="142">
        <f t="shared" si="11"/>
        <v>0</v>
      </c>
      <c r="D68" s="154"/>
      <c r="E68" s="148"/>
      <c r="F68" s="154"/>
      <c r="G68" s="154"/>
      <c r="H68" s="154"/>
      <c r="I68" s="154"/>
    </row>
    <row r="69" spans="1:9" ht="20.100000000000001" customHeight="1">
      <c r="A69" s="143">
        <v>20606</v>
      </c>
      <c r="B69" s="145" t="s">
        <v>310</v>
      </c>
      <c r="C69" s="142">
        <f t="shared" si="11"/>
        <v>0</v>
      </c>
      <c r="D69" s="154"/>
      <c r="E69" s="148"/>
      <c r="F69" s="154"/>
      <c r="G69" s="154"/>
      <c r="H69" s="154"/>
      <c r="I69" s="154"/>
    </row>
    <row r="70" spans="1:9" ht="20.100000000000001" customHeight="1">
      <c r="A70" s="143">
        <v>20607</v>
      </c>
      <c r="B70" s="143" t="s">
        <v>315</v>
      </c>
      <c r="C70" s="142">
        <f t="shared" si="11"/>
        <v>0</v>
      </c>
      <c r="D70" s="154"/>
      <c r="E70" s="148"/>
      <c r="F70" s="154"/>
      <c r="G70" s="154"/>
      <c r="H70" s="154"/>
      <c r="I70" s="154"/>
    </row>
    <row r="71" spans="1:9" ht="20.100000000000001" customHeight="1">
      <c r="A71" s="143">
        <v>20608</v>
      </c>
      <c r="B71" s="143" t="s">
        <v>321</v>
      </c>
      <c r="C71" s="142">
        <f t="shared" si="11"/>
        <v>0</v>
      </c>
      <c r="D71" s="154"/>
      <c r="E71" s="148"/>
      <c r="F71" s="154"/>
      <c r="G71" s="154"/>
      <c r="H71" s="154"/>
      <c r="I71" s="154"/>
    </row>
    <row r="72" spans="1:9" ht="20.100000000000001" customHeight="1">
      <c r="A72" s="143">
        <v>20609</v>
      </c>
      <c r="B72" s="35" t="s">
        <v>325</v>
      </c>
      <c r="C72" s="142">
        <f t="shared" si="11"/>
        <v>0</v>
      </c>
      <c r="D72" s="154"/>
      <c r="E72" s="148"/>
      <c r="F72" s="154"/>
      <c r="G72" s="154"/>
      <c r="H72" s="154"/>
      <c r="I72" s="154"/>
    </row>
    <row r="73" spans="1:9" ht="20.100000000000001" customHeight="1">
      <c r="A73" s="143">
        <v>20699</v>
      </c>
      <c r="B73" s="143" t="s">
        <v>329</v>
      </c>
      <c r="C73" s="142">
        <f t="shared" si="11"/>
        <v>90</v>
      </c>
      <c r="D73" s="154"/>
      <c r="E73" s="148"/>
      <c r="F73" s="154">
        <v>90</v>
      </c>
      <c r="G73" s="154"/>
      <c r="H73" s="154"/>
      <c r="I73" s="154"/>
    </row>
    <row r="74" spans="1:9" ht="20.100000000000001" customHeight="1">
      <c r="A74" s="151">
        <v>207</v>
      </c>
      <c r="B74" s="34" t="s">
        <v>334</v>
      </c>
      <c r="C74" s="142">
        <f>SUM(C75:C80)</f>
        <v>284</v>
      </c>
      <c r="D74" s="153">
        <f>SUM(D75:D80)</f>
        <v>51</v>
      </c>
      <c r="E74" s="142">
        <f t="shared" ref="E74:I74" si="12">SUM(E75:E80)</f>
        <v>0</v>
      </c>
      <c r="F74" s="153">
        <f t="shared" si="12"/>
        <v>233</v>
      </c>
      <c r="G74" s="153">
        <f t="shared" si="12"/>
        <v>0</v>
      </c>
      <c r="H74" s="153">
        <f t="shared" si="12"/>
        <v>0</v>
      </c>
      <c r="I74" s="153">
        <f t="shared" si="12"/>
        <v>0</v>
      </c>
    </row>
    <row r="75" spans="1:9" ht="20.100000000000001" customHeight="1">
      <c r="A75" s="143">
        <v>20701</v>
      </c>
      <c r="B75" s="35" t="s">
        <v>335</v>
      </c>
      <c r="C75" s="142">
        <f t="shared" ref="C75:C80" si="13">SUM(D75:I75)</f>
        <v>39</v>
      </c>
      <c r="D75" s="154">
        <v>36</v>
      </c>
      <c r="E75" s="148"/>
      <c r="F75" s="154">
        <v>3</v>
      </c>
      <c r="G75" s="154"/>
      <c r="H75" s="154"/>
      <c r="I75" s="154"/>
    </row>
    <row r="76" spans="1:9" ht="20.100000000000001" customHeight="1">
      <c r="A76" s="143">
        <v>20702</v>
      </c>
      <c r="B76" s="35" t="s">
        <v>348</v>
      </c>
      <c r="C76" s="142">
        <f t="shared" si="13"/>
        <v>0</v>
      </c>
      <c r="D76" s="154"/>
      <c r="E76" s="148"/>
      <c r="F76" s="154"/>
      <c r="G76" s="154"/>
      <c r="H76" s="154"/>
      <c r="I76" s="154"/>
    </row>
    <row r="77" spans="1:9" ht="20.100000000000001" customHeight="1">
      <c r="A77" s="143">
        <v>20703</v>
      </c>
      <c r="B77" s="35" t="s">
        <v>353</v>
      </c>
      <c r="C77" s="142">
        <f t="shared" si="13"/>
        <v>15</v>
      </c>
      <c r="D77" s="154">
        <v>15</v>
      </c>
      <c r="E77" s="148"/>
      <c r="F77" s="154"/>
      <c r="G77" s="154"/>
      <c r="H77" s="154"/>
      <c r="I77" s="154"/>
    </row>
    <row r="78" spans="1:9" ht="20.100000000000001" customHeight="1">
      <c r="A78" s="143">
        <v>20706</v>
      </c>
      <c r="B78" s="35" t="s">
        <v>361</v>
      </c>
      <c r="C78" s="142">
        <f t="shared" si="13"/>
        <v>0</v>
      </c>
      <c r="D78" s="154"/>
      <c r="E78" s="148"/>
      <c r="F78" s="154"/>
      <c r="G78" s="154"/>
      <c r="H78" s="154"/>
      <c r="I78" s="154"/>
    </row>
    <row r="79" spans="1:9" ht="20.100000000000001" customHeight="1">
      <c r="A79" s="143">
        <v>20708</v>
      </c>
      <c r="B79" s="35" t="s">
        <v>367</v>
      </c>
      <c r="C79" s="142">
        <f t="shared" si="13"/>
        <v>0</v>
      </c>
      <c r="D79" s="154"/>
      <c r="E79" s="148"/>
      <c r="F79" s="154"/>
      <c r="G79" s="154"/>
      <c r="H79" s="154"/>
      <c r="I79" s="154"/>
    </row>
    <row r="80" spans="1:9" ht="20.100000000000001" customHeight="1">
      <c r="A80" s="143">
        <v>20799</v>
      </c>
      <c r="B80" s="35" t="s">
        <v>372</v>
      </c>
      <c r="C80" s="142">
        <f t="shared" si="13"/>
        <v>230</v>
      </c>
      <c r="D80" s="154"/>
      <c r="E80" s="148"/>
      <c r="F80" s="154">
        <v>230</v>
      </c>
      <c r="G80" s="154"/>
      <c r="H80" s="154"/>
      <c r="I80" s="154"/>
    </row>
    <row r="81" spans="1:9" ht="20.100000000000001" customHeight="1">
      <c r="A81" s="151">
        <v>208</v>
      </c>
      <c r="B81" s="34" t="s">
        <v>376</v>
      </c>
      <c r="C81" s="142">
        <f>SUM(C82:C102)</f>
        <v>10257</v>
      </c>
      <c r="D81" s="153">
        <f t="shared" ref="D81:I81" si="14">SUM(D82:D102)</f>
        <v>9683</v>
      </c>
      <c r="E81" s="142">
        <f t="shared" si="14"/>
        <v>252</v>
      </c>
      <c r="F81" s="153">
        <f t="shared" si="14"/>
        <v>322</v>
      </c>
      <c r="G81" s="153">
        <f t="shared" si="14"/>
        <v>0</v>
      </c>
      <c r="H81" s="153">
        <f t="shared" si="14"/>
        <v>0</v>
      </c>
      <c r="I81" s="153">
        <f t="shared" si="14"/>
        <v>0</v>
      </c>
    </row>
    <row r="82" spans="1:9" ht="20.100000000000001" customHeight="1">
      <c r="A82" s="143">
        <v>20801</v>
      </c>
      <c r="B82" s="35" t="s">
        <v>377</v>
      </c>
      <c r="C82" s="142">
        <f t="shared" ref="C82:C102" si="15">SUM(D82:I82)</f>
        <v>212</v>
      </c>
      <c r="D82" s="154">
        <v>146</v>
      </c>
      <c r="E82" s="148">
        <v>9</v>
      </c>
      <c r="F82" s="154">
        <v>57</v>
      </c>
      <c r="G82" s="154"/>
      <c r="H82" s="154"/>
      <c r="I82" s="154"/>
    </row>
    <row r="83" spans="1:9" ht="20.100000000000001" customHeight="1">
      <c r="A83" s="143">
        <v>20802</v>
      </c>
      <c r="B83" s="35" t="s">
        <v>391</v>
      </c>
      <c r="C83" s="142">
        <f t="shared" si="15"/>
        <v>2566</v>
      </c>
      <c r="D83" s="154">
        <v>2543</v>
      </c>
      <c r="E83" s="148"/>
      <c r="F83" s="154">
        <v>23</v>
      </c>
      <c r="G83" s="154"/>
      <c r="H83" s="154"/>
      <c r="I83" s="154"/>
    </row>
    <row r="84" spans="1:9" ht="20.100000000000001" customHeight="1">
      <c r="A84" s="143">
        <v>20804</v>
      </c>
      <c r="B84" s="35" t="s">
        <v>396</v>
      </c>
      <c r="C84" s="142">
        <f t="shared" si="15"/>
        <v>0</v>
      </c>
      <c r="D84" s="154"/>
      <c r="E84" s="148"/>
      <c r="F84" s="154"/>
      <c r="G84" s="154"/>
      <c r="H84" s="154"/>
      <c r="I84" s="154"/>
    </row>
    <row r="85" spans="1:9" ht="20.100000000000001" customHeight="1">
      <c r="A85" s="143">
        <v>20805</v>
      </c>
      <c r="B85" s="35" t="s">
        <v>398</v>
      </c>
      <c r="C85" s="142">
        <f t="shared" si="15"/>
        <v>2276</v>
      </c>
      <c r="D85" s="154">
        <v>2276</v>
      </c>
      <c r="E85" s="148"/>
      <c r="F85" s="154"/>
      <c r="G85" s="154"/>
      <c r="H85" s="154"/>
      <c r="I85" s="154"/>
    </row>
    <row r="86" spans="1:9" ht="20.100000000000001" customHeight="1">
      <c r="A86" s="143">
        <v>20806</v>
      </c>
      <c r="B86" s="35" t="s">
        <v>407</v>
      </c>
      <c r="C86" s="142">
        <f t="shared" si="15"/>
        <v>0</v>
      </c>
      <c r="D86" s="154"/>
      <c r="E86" s="148"/>
      <c r="F86" s="154"/>
      <c r="G86" s="154"/>
      <c r="H86" s="154"/>
      <c r="I86" s="154"/>
    </row>
    <row r="87" spans="1:9" ht="20.100000000000001" customHeight="1">
      <c r="A87" s="143">
        <v>20807</v>
      </c>
      <c r="B87" s="35" t="s">
        <v>411</v>
      </c>
      <c r="C87" s="142">
        <f t="shared" si="15"/>
        <v>490</v>
      </c>
      <c r="D87" s="154">
        <v>172</v>
      </c>
      <c r="E87" s="148">
        <v>179</v>
      </c>
      <c r="F87" s="154">
        <v>139</v>
      </c>
      <c r="G87" s="154"/>
      <c r="H87" s="154"/>
      <c r="I87" s="154"/>
    </row>
    <row r="88" spans="1:9" ht="20.100000000000001" customHeight="1">
      <c r="A88" s="143">
        <v>20808</v>
      </c>
      <c r="B88" s="35" t="s">
        <v>421</v>
      </c>
      <c r="C88" s="142">
        <f t="shared" si="15"/>
        <v>354</v>
      </c>
      <c r="D88" s="154">
        <v>321</v>
      </c>
      <c r="E88" s="148"/>
      <c r="F88" s="154">
        <v>33</v>
      </c>
      <c r="G88" s="154"/>
      <c r="H88" s="154"/>
      <c r="I88" s="154"/>
    </row>
    <row r="89" spans="1:9" ht="20.100000000000001" customHeight="1">
      <c r="A89" s="143">
        <v>20809</v>
      </c>
      <c r="B89" s="35" t="s">
        <v>430</v>
      </c>
      <c r="C89" s="142">
        <f t="shared" si="15"/>
        <v>215</v>
      </c>
      <c r="D89" s="154">
        <v>192</v>
      </c>
      <c r="E89" s="148"/>
      <c r="F89" s="154">
        <v>23</v>
      </c>
      <c r="G89" s="154"/>
      <c r="H89" s="154"/>
      <c r="I89" s="154"/>
    </row>
    <row r="90" spans="1:9" ht="20.100000000000001" customHeight="1">
      <c r="A90" s="143">
        <v>20810</v>
      </c>
      <c r="B90" s="35" t="s">
        <v>437</v>
      </c>
      <c r="C90" s="142">
        <f t="shared" si="15"/>
        <v>239</v>
      </c>
      <c r="D90" s="154">
        <v>172</v>
      </c>
      <c r="E90" s="148">
        <v>64</v>
      </c>
      <c r="F90" s="154">
        <v>3</v>
      </c>
      <c r="G90" s="154"/>
      <c r="H90" s="154"/>
      <c r="I90" s="154"/>
    </row>
    <row r="91" spans="1:9" ht="20.100000000000001" customHeight="1">
      <c r="A91" s="143">
        <v>20811</v>
      </c>
      <c r="B91" s="35" t="s">
        <v>445</v>
      </c>
      <c r="C91" s="142">
        <f t="shared" si="15"/>
        <v>242</v>
      </c>
      <c r="D91" s="154">
        <v>209</v>
      </c>
      <c r="E91" s="148"/>
      <c r="F91" s="154">
        <v>33</v>
      </c>
      <c r="G91" s="154"/>
      <c r="H91" s="154"/>
      <c r="I91" s="154"/>
    </row>
    <row r="92" spans="1:9" ht="20.100000000000001" customHeight="1">
      <c r="A92" s="143">
        <v>20816</v>
      </c>
      <c r="B92" s="35" t="s">
        <v>451</v>
      </c>
      <c r="C92" s="142">
        <f t="shared" si="15"/>
        <v>0</v>
      </c>
      <c r="D92" s="154"/>
      <c r="E92" s="148"/>
      <c r="F92" s="154"/>
      <c r="G92" s="154"/>
      <c r="H92" s="154"/>
      <c r="I92" s="154"/>
    </row>
    <row r="93" spans="1:9" ht="20.100000000000001" customHeight="1">
      <c r="A93" s="143">
        <v>20819</v>
      </c>
      <c r="B93" s="35" t="s">
        <v>453</v>
      </c>
      <c r="C93" s="142">
        <f t="shared" si="15"/>
        <v>1431</v>
      </c>
      <c r="D93" s="154">
        <v>1431</v>
      </c>
      <c r="E93" s="148"/>
      <c r="F93" s="154"/>
      <c r="G93" s="154"/>
      <c r="H93" s="154"/>
      <c r="I93" s="154"/>
    </row>
    <row r="94" spans="1:9" ht="20.100000000000001" customHeight="1">
      <c r="A94" s="143">
        <v>20820</v>
      </c>
      <c r="B94" s="35" t="s">
        <v>456</v>
      </c>
      <c r="C94" s="142">
        <f t="shared" si="15"/>
        <v>96</v>
      </c>
      <c r="D94" s="154">
        <v>86</v>
      </c>
      <c r="E94" s="148"/>
      <c r="F94" s="154">
        <v>10</v>
      </c>
      <c r="G94" s="154"/>
      <c r="H94" s="154"/>
      <c r="I94" s="154"/>
    </row>
    <row r="95" spans="1:9" ht="20.100000000000001" customHeight="1">
      <c r="A95" s="143">
        <v>20821</v>
      </c>
      <c r="B95" s="35" t="s">
        <v>459</v>
      </c>
      <c r="C95" s="142">
        <f t="shared" si="15"/>
        <v>325</v>
      </c>
      <c r="D95" s="154">
        <v>325</v>
      </c>
      <c r="E95" s="148"/>
      <c r="F95" s="154"/>
      <c r="G95" s="154"/>
      <c r="H95" s="154"/>
      <c r="I95" s="154"/>
    </row>
    <row r="96" spans="1:9" ht="20.100000000000001" customHeight="1">
      <c r="A96" s="143">
        <v>20824</v>
      </c>
      <c r="B96" s="35" t="s">
        <v>462</v>
      </c>
      <c r="C96" s="142">
        <f t="shared" si="15"/>
        <v>0</v>
      </c>
      <c r="D96" s="154"/>
      <c r="E96" s="148"/>
      <c r="F96" s="154"/>
      <c r="G96" s="154"/>
      <c r="H96" s="154"/>
      <c r="I96" s="154"/>
    </row>
    <row r="97" spans="1:9" ht="20.100000000000001" customHeight="1">
      <c r="A97" s="143">
        <v>20825</v>
      </c>
      <c r="B97" s="35" t="s">
        <v>465</v>
      </c>
      <c r="C97" s="142">
        <f t="shared" si="15"/>
        <v>2</v>
      </c>
      <c r="D97" s="154">
        <v>1</v>
      </c>
      <c r="E97" s="148"/>
      <c r="F97" s="154">
        <v>1</v>
      </c>
      <c r="G97" s="154"/>
      <c r="H97" s="154"/>
      <c r="I97" s="154"/>
    </row>
    <row r="98" spans="1:9" ht="20.100000000000001" customHeight="1">
      <c r="A98" s="143">
        <v>20826</v>
      </c>
      <c r="B98" s="35" t="s">
        <v>468</v>
      </c>
      <c r="C98" s="142">
        <f t="shared" si="15"/>
        <v>1702</v>
      </c>
      <c r="D98" s="154">
        <v>1702</v>
      </c>
      <c r="E98" s="148"/>
      <c r="F98" s="154"/>
      <c r="G98" s="154"/>
      <c r="H98" s="154"/>
      <c r="I98" s="154"/>
    </row>
    <row r="99" spans="1:9" ht="20.100000000000001" customHeight="1">
      <c r="A99" s="143">
        <v>20827</v>
      </c>
      <c r="B99" s="35" t="s">
        <v>472</v>
      </c>
      <c r="C99" s="142">
        <f t="shared" si="15"/>
        <v>0</v>
      </c>
      <c r="D99" s="154"/>
      <c r="E99" s="148"/>
      <c r="F99" s="154"/>
      <c r="G99" s="154"/>
      <c r="H99" s="154"/>
      <c r="I99" s="154"/>
    </row>
    <row r="100" spans="1:9" ht="20.100000000000001" customHeight="1">
      <c r="A100" s="143">
        <v>20828</v>
      </c>
      <c r="B100" s="29" t="s">
        <v>476</v>
      </c>
      <c r="C100" s="142">
        <f t="shared" si="15"/>
        <v>32</v>
      </c>
      <c r="D100" s="154">
        <v>32</v>
      </c>
      <c r="E100" s="148"/>
      <c r="F100" s="154"/>
      <c r="G100" s="154"/>
      <c r="H100" s="154"/>
      <c r="I100" s="154"/>
    </row>
    <row r="101" spans="1:9" ht="20.100000000000001" customHeight="1">
      <c r="A101" s="143">
        <v>20830</v>
      </c>
      <c r="B101" s="35" t="s">
        <v>480</v>
      </c>
      <c r="C101" s="142">
        <f t="shared" si="15"/>
        <v>4</v>
      </c>
      <c r="D101" s="154">
        <v>4</v>
      </c>
      <c r="E101" s="148"/>
      <c r="F101" s="154"/>
      <c r="G101" s="154"/>
      <c r="H101" s="154"/>
      <c r="I101" s="154"/>
    </row>
    <row r="102" spans="1:9" ht="20.100000000000001" customHeight="1">
      <c r="A102" s="143">
        <v>20899</v>
      </c>
      <c r="B102" s="35" t="s">
        <v>483</v>
      </c>
      <c r="C102" s="142">
        <f t="shared" si="15"/>
        <v>71</v>
      </c>
      <c r="D102" s="154">
        <v>71</v>
      </c>
      <c r="E102" s="148"/>
      <c r="F102" s="154"/>
      <c r="G102" s="154"/>
      <c r="H102" s="154"/>
      <c r="I102" s="154"/>
    </row>
    <row r="103" spans="1:9" ht="20.100000000000001" customHeight="1">
      <c r="A103" s="151">
        <v>210</v>
      </c>
      <c r="B103" s="34" t="s">
        <v>484</v>
      </c>
      <c r="C103" s="142">
        <f>SUM(C104:C116)</f>
        <v>5529</v>
      </c>
      <c r="D103" s="153">
        <f t="shared" ref="D103:I103" si="16">SUM(D104:D116)</f>
        <v>5334</v>
      </c>
      <c r="E103" s="142">
        <f t="shared" si="16"/>
        <v>0</v>
      </c>
      <c r="F103" s="153">
        <f t="shared" si="16"/>
        <v>195</v>
      </c>
      <c r="G103" s="153">
        <f t="shared" si="16"/>
        <v>0</v>
      </c>
      <c r="H103" s="153">
        <f t="shared" si="16"/>
        <v>0</v>
      </c>
      <c r="I103" s="153">
        <f t="shared" si="16"/>
        <v>0</v>
      </c>
    </row>
    <row r="104" spans="1:9" ht="20.100000000000001" customHeight="1">
      <c r="A104" s="143">
        <v>21001</v>
      </c>
      <c r="B104" s="35" t="s">
        <v>485</v>
      </c>
      <c r="C104" s="142">
        <f t="shared" ref="C104:C116" si="17">SUM(D104:I104)</f>
        <v>244</v>
      </c>
      <c r="D104" s="154">
        <v>244</v>
      </c>
      <c r="E104" s="148"/>
      <c r="F104" s="154"/>
      <c r="G104" s="154"/>
      <c r="H104" s="154"/>
      <c r="I104" s="154"/>
    </row>
    <row r="105" spans="1:9" ht="20.100000000000001" customHeight="1">
      <c r="A105" s="143">
        <v>21002</v>
      </c>
      <c r="B105" s="35" t="s">
        <v>487</v>
      </c>
      <c r="C105" s="142">
        <f t="shared" si="17"/>
        <v>0</v>
      </c>
      <c r="D105" s="154"/>
      <c r="E105" s="148"/>
      <c r="F105" s="154"/>
      <c r="G105" s="154"/>
      <c r="H105" s="154"/>
      <c r="I105" s="154"/>
    </row>
    <row r="106" spans="1:9" ht="20.100000000000001" customHeight="1">
      <c r="A106" s="143">
        <v>21003</v>
      </c>
      <c r="B106" s="35" t="s">
        <v>502</v>
      </c>
      <c r="C106" s="142">
        <f t="shared" si="17"/>
        <v>870</v>
      </c>
      <c r="D106" s="154">
        <v>870</v>
      </c>
      <c r="E106" s="148"/>
      <c r="F106" s="154"/>
      <c r="G106" s="154"/>
      <c r="H106" s="154"/>
      <c r="I106" s="154"/>
    </row>
    <row r="107" spans="1:9" ht="20.100000000000001" customHeight="1">
      <c r="A107" s="143">
        <v>21004</v>
      </c>
      <c r="B107" s="35" t="s">
        <v>506</v>
      </c>
      <c r="C107" s="142">
        <f t="shared" si="17"/>
        <v>2537</v>
      </c>
      <c r="D107" s="154">
        <v>2353</v>
      </c>
      <c r="E107" s="148"/>
      <c r="F107" s="154">
        <v>184</v>
      </c>
      <c r="G107" s="154"/>
      <c r="H107" s="154"/>
      <c r="I107" s="154"/>
    </row>
    <row r="108" spans="1:9" ht="20.100000000000001" customHeight="1">
      <c r="A108" s="143">
        <v>21006</v>
      </c>
      <c r="B108" s="35" t="s">
        <v>518</v>
      </c>
      <c r="C108" s="142">
        <f t="shared" si="17"/>
        <v>0</v>
      </c>
      <c r="D108" s="154"/>
      <c r="E108" s="148"/>
      <c r="F108" s="154"/>
      <c r="G108" s="154"/>
      <c r="H108" s="154"/>
      <c r="I108" s="154"/>
    </row>
    <row r="109" spans="1:9" ht="20.100000000000001" customHeight="1">
      <c r="A109" s="143">
        <v>21007</v>
      </c>
      <c r="B109" s="35" t="s">
        <v>521</v>
      </c>
      <c r="C109" s="142">
        <f t="shared" si="17"/>
        <v>177</v>
      </c>
      <c r="D109" s="154">
        <v>175</v>
      </c>
      <c r="E109" s="148"/>
      <c r="F109" s="154">
        <v>2</v>
      </c>
      <c r="G109" s="154"/>
      <c r="H109" s="154"/>
      <c r="I109" s="154"/>
    </row>
    <row r="110" spans="1:9" ht="20.100000000000001" customHeight="1">
      <c r="A110" s="143">
        <v>21011</v>
      </c>
      <c r="B110" s="35" t="s">
        <v>525</v>
      </c>
      <c r="C110" s="156">
        <f t="shared" si="17"/>
        <v>1366</v>
      </c>
      <c r="D110" s="154">
        <v>1366</v>
      </c>
      <c r="E110" s="148"/>
      <c r="F110" s="154"/>
      <c r="G110" s="154"/>
      <c r="H110" s="154"/>
      <c r="I110" s="154"/>
    </row>
    <row r="111" spans="1:9" ht="20.100000000000001" customHeight="1">
      <c r="A111" s="143">
        <v>21012</v>
      </c>
      <c r="B111" s="35" t="s">
        <v>530</v>
      </c>
      <c r="C111" s="142">
        <f t="shared" si="17"/>
        <v>138</v>
      </c>
      <c r="D111" s="154">
        <v>138</v>
      </c>
      <c r="E111" s="148"/>
      <c r="F111" s="154"/>
      <c r="G111" s="154"/>
      <c r="H111" s="154"/>
      <c r="I111" s="154"/>
    </row>
    <row r="112" spans="1:9" ht="20.100000000000001" customHeight="1">
      <c r="A112" s="143">
        <v>21013</v>
      </c>
      <c r="B112" s="35" t="s">
        <v>534</v>
      </c>
      <c r="C112" s="142">
        <f t="shared" si="17"/>
        <v>159</v>
      </c>
      <c r="D112" s="154">
        <v>159</v>
      </c>
      <c r="E112" s="148"/>
      <c r="F112" s="154"/>
      <c r="G112" s="154"/>
      <c r="H112" s="154"/>
      <c r="I112" s="154"/>
    </row>
    <row r="113" spans="1:9" ht="20.100000000000001" customHeight="1">
      <c r="A113" s="143">
        <v>21014</v>
      </c>
      <c r="B113" s="35" t="s">
        <v>538</v>
      </c>
      <c r="C113" s="142">
        <f t="shared" si="17"/>
        <v>9</v>
      </c>
      <c r="D113" s="154">
        <v>7</v>
      </c>
      <c r="E113" s="148"/>
      <c r="F113" s="154">
        <v>2</v>
      </c>
      <c r="G113" s="154"/>
      <c r="H113" s="154"/>
      <c r="I113" s="154"/>
    </row>
    <row r="114" spans="1:9" ht="20.100000000000001" customHeight="1">
      <c r="A114" s="143">
        <v>21015</v>
      </c>
      <c r="B114" s="35" t="s">
        <v>541</v>
      </c>
      <c r="C114" s="142">
        <f t="shared" si="17"/>
        <v>29</v>
      </c>
      <c r="D114" s="154">
        <v>22</v>
      </c>
      <c r="E114" s="148"/>
      <c r="F114" s="154">
        <v>7</v>
      </c>
      <c r="G114" s="154"/>
      <c r="H114" s="154"/>
      <c r="I114" s="154"/>
    </row>
    <row r="115" spans="1:9" ht="20.100000000000001" customHeight="1">
      <c r="A115" s="143">
        <v>21016</v>
      </c>
      <c r="B115" s="35" t="s">
        <v>545</v>
      </c>
      <c r="C115" s="142">
        <f t="shared" si="17"/>
        <v>0</v>
      </c>
      <c r="D115" s="154"/>
      <c r="E115" s="148"/>
      <c r="F115" s="154"/>
      <c r="G115" s="154"/>
      <c r="H115" s="154"/>
      <c r="I115" s="154"/>
    </row>
    <row r="116" spans="1:9" ht="20.100000000000001" customHeight="1">
      <c r="A116" s="143">
        <v>21099</v>
      </c>
      <c r="B116" s="35" t="s">
        <v>546</v>
      </c>
      <c r="C116" s="142">
        <f t="shared" si="17"/>
        <v>0</v>
      </c>
      <c r="D116" s="154"/>
      <c r="E116" s="148"/>
      <c r="F116" s="154"/>
      <c r="G116" s="154"/>
      <c r="H116" s="154"/>
      <c r="I116" s="154"/>
    </row>
    <row r="117" spans="1:9" ht="20.100000000000001" customHeight="1">
      <c r="A117" s="151">
        <v>211</v>
      </c>
      <c r="B117" s="34" t="s">
        <v>547</v>
      </c>
      <c r="C117" s="142">
        <f>SUM(C118:C132)</f>
        <v>2231</v>
      </c>
      <c r="D117" s="153">
        <f t="shared" ref="D117:I117" si="18">SUM(D118:D132)</f>
        <v>228</v>
      </c>
      <c r="E117" s="142">
        <f t="shared" si="18"/>
        <v>0</v>
      </c>
      <c r="F117" s="153">
        <f t="shared" si="18"/>
        <v>2003</v>
      </c>
      <c r="G117" s="153">
        <f t="shared" si="18"/>
        <v>0</v>
      </c>
      <c r="H117" s="153">
        <f t="shared" si="18"/>
        <v>0</v>
      </c>
      <c r="I117" s="153">
        <f t="shared" si="18"/>
        <v>0</v>
      </c>
    </row>
    <row r="118" spans="1:9" ht="20.100000000000001" customHeight="1">
      <c r="A118" s="143">
        <v>21101</v>
      </c>
      <c r="B118" s="35" t="s">
        <v>548</v>
      </c>
      <c r="C118" s="142">
        <f t="shared" ref="C118:C132" si="19">SUM(D118:I118)</f>
        <v>0</v>
      </c>
      <c r="D118" s="154"/>
      <c r="E118" s="148"/>
      <c r="F118" s="154"/>
      <c r="G118" s="154"/>
      <c r="H118" s="154"/>
      <c r="I118" s="154"/>
    </row>
    <row r="119" spans="1:9" ht="20.100000000000001" customHeight="1">
      <c r="A119" s="143">
        <v>21102</v>
      </c>
      <c r="B119" s="35" t="s">
        <v>555</v>
      </c>
      <c r="C119" s="142">
        <f t="shared" si="19"/>
        <v>0</v>
      </c>
      <c r="D119" s="154"/>
      <c r="E119" s="148"/>
      <c r="F119" s="154"/>
      <c r="G119" s="154"/>
      <c r="H119" s="154"/>
      <c r="I119" s="154"/>
    </row>
    <row r="120" spans="1:9" ht="20.100000000000001" customHeight="1">
      <c r="A120" s="143">
        <v>21103</v>
      </c>
      <c r="B120" s="35" t="s">
        <v>559</v>
      </c>
      <c r="C120" s="142">
        <f t="shared" si="19"/>
        <v>1975</v>
      </c>
      <c r="D120" s="154">
        <v>45</v>
      </c>
      <c r="E120" s="148"/>
      <c r="F120" s="154">
        <v>1930</v>
      </c>
      <c r="G120" s="154"/>
      <c r="H120" s="154"/>
      <c r="I120" s="154"/>
    </row>
    <row r="121" spans="1:9" ht="20.100000000000001" customHeight="1">
      <c r="A121" s="143">
        <v>21104</v>
      </c>
      <c r="B121" s="35" t="s">
        <v>568</v>
      </c>
      <c r="C121" s="142">
        <f t="shared" si="19"/>
        <v>71</v>
      </c>
      <c r="D121" s="154"/>
      <c r="E121" s="148"/>
      <c r="F121" s="154">
        <v>71</v>
      </c>
      <c r="G121" s="154"/>
      <c r="H121" s="154"/>
      <c r="I121" s="154"/>
    </row>
    <row r="122" spans="1:9" ht="20.100000000000001" customHeight="1">
      <c r="A122" s="143">
        <v>21105</v>
      </c>
      <c r="B122" s="35" t="s">
        <v>575</v>
      </c>
      <c r="C122" s="142">
        <f t="shared" si="19"/>
        <v>0</v>
      </c>
      <c r="D122" s="154"/>
      <c r="E122" s="148"/>
      <c r="F122" s="154"/>
      <c r="G122" s="154"/>
      <c r="H122" s="154"/>
      <c r="I122" s="154"/>
    </row>
    <row r="123" spans="1:9" ht="20.100000000000001" customHeight="1">
      <c r="A123" s="143">
        <v>21106</v>
      </c>
      <c r="B123" s="35" t="s">
        <v>582</v>
      </c>
      <c r="C123" s="142">
        <f t="shared" si="19"/>
        <v>2</v>
      </c>
      <c r="D123" s="154"/>
      <c r="E123" s="148"/>
      <c r="F123" s="154">
        <v>2</v>
      </c>
      <c r="G123" s="154"/>
      <c r="H123" s="154"/>
      <c r="I123" s="154"/>
    </row>
    <row r="124" spans="1:9" ht="20.100000000000001" customHeight="1">
      <c r="A124" s="143">
        <v>21107</v>
      </c>
      <c r="B124" s="35" t="s">
        <v>588</v>
      </c>
      <c r="C124" s="142">
        <f t="shared" si="19"/>
        <v>0</v>
      </c>
      <c r="D124" s="154"/>
      <c r="E124" s="148"/>
      <c r="F124" s="154"/>
      <c r="G124" s="154"/>
      <c r="H124" s="154"/>
      <c r="I124" s="154"/>
    </row>
    <row r="125" spans="1:9" ht="20.100000000000001" customHeight="1">
      <c r="A125" s="143">
        <v>21108</v>
      </c>
      <c r="B125" s="35" t="s">
        <v>591</v>
      </c>
      <c r="C125" s="142">
        <f t="shared" si="19"/>
        <v>0</v>
      </c>
      <c r="D125" s="154"/>
      <c r="E125" s="148"/>
      <c r="F125" s="154"/>
      <c r="G125" s="154"/>
      <c r="H125" s="154"/>
      <c r="I125" s="154"/>
    </row>
    <row r="126" spans="1:9" ht="20.100000000000001" customHeight="1">
      <c r="A126" s="143">
        <v>21109</v>
      </c>
      <c r="B126" s="35" t="s">
        <v>594</v>
      </c>
      <c r="C126" s="142">
        <f t="shared" si="19"/>
        <v>0</v>
      </c>
      <c r="D126" s="154"/>
      <c r="E126" s="148"/>
      <c r="F126" s="154"/>
      <c r="G126" s="154"/>
      <c r="H126" s="154"/>
      <c r="I126" s="154"/>
    </row>
    <row r="127" spans="1:9" ht="20.100000000000001" customHeight="1">
      <c r="A127" s="143">
        <v>21110</v>
      </c>
      <c r="B127" s="35" t="s">
        <v>595</v>
      </c>
      <c r="C127" s="142">
        <f t="shared" si="19"/>
        <v>183</v>
      </c>
      <c r="D127" s="154">
        <v>183</v>
      </c>
      <c r="E127" s="148"/>
      <c r="F127" s="154"/>
      <c r="G127" s="154"/>
      <c r="H127" s="154"/>
      <c r="I127" s="154"/>
    </row>
    <row r="128" spans="1:9" ht="20.100000000000001" customHeight="1">
      <c r="A128" s="143">
        <v>21111</v>
      </c>
      <c r="B128" s="35" t="s">
        <v>596</v>
      </c>
      <c r="C128" s="142">
        <f t="shared" si="19"/>
        <v>0</v>
      </c>
      <c r="D128" s="154"/>
      <c r="E128" s="148"/>
      <c r="F128" s="154"/>
      <c r="G128" s="154"/>
      <c r="H128" s="154"/>
      <c r="I128" s="154"/>
    </row>
    <row r="129" spans="1:9" ht="20.100000000000001" customHeight="1">
      <c r="A129" s="143">
        <v>21112</v>
      </c>
      <c r="B129" s="35" t="s">
        <v>602</v>
      </c>
      <c r="C129" s="142">
        <f t="shared" si="19"/>
        <v>0</v>
      </c>
      <c r="D129" s="154"/>
      <c r="E129" s="148"/>
      <c r="F129" s="154"/>
      <c r="G129" s="154"/>
      <c r="H129" s="154"/>
      <c r="I129" s="154"/>
    </row>
    <row r="130" spans="1:9" ht="20.100000000000001" customHeight="1">
      <c r="A130" s="143">
        <v>21113</v>
      </c>
      <c r="B130" s="35" t="s">
        <v>603</v>
      </c>
      <c r="C130" s="142">
        <f t="shared" si="19"/>
        <v>0</v>
      </c>
      <c r="D130" s="154"/>
      <c r="E130" s="148"/>
      <c r="F130" s="154"/>
      <c r="G130" s="154"/>
      <c r="H130" s="154"/>
      <c r="I130" s="154"/>
    </row>
    <row r="131" spans="1:9" ht="20.100000000000001" customHeight="1">
      <c r="A131" s="143">
        <v>21114</v>
      </c>
      <c r="B131" s="35" t="s">
        <v>604</v>
      </c>
      <c r="C131" s="142">
        <f t="shared" si="19"/>
        <v>0</v>
      </c>
      <c r="D131" s="154"/>
      <c r="E131" s="148"/>
      <c r="F131" s="154"/>
      <c r="G131" s="154"/>
      <c r="H131" s="154"/>
      <c r="I131" s="154"/>
    </row>
    <row r="132" spans="1:9" ht="20.100000000000001" customHeight="1">
      <c r="A132" s="143">
        <v>21199</v>
      </c>
      <c r="B132" s="35" t="s">
        <v>610</v>
      </c>
      <c r="C132" s="142">
        <f t="shared" si="19"/>
        <v>0</v>
      </c>
      <c r="D132" s="154"/>
      <c r="E132" s="148"/>
      <c r="F132" s="154"/>
      <c r="G132" s="154"/>
      <c r="H132" s="154"/>
      <c r="I132" s="154"/>
    </row>
    <row r="133" spans="1:9" ht="20.100000000000001" customHeight="1">
      <c r="A133" s="151">
        <v>212</v>
      </c>
      <c r="B133" s="34" t="s">
        <v>611</v>
      </c>
      <c r="C133" s="142">
        <f>SUM(C134:C139)</f>
        <v>983</v>
      </c>
      <c r="D133" s="153">
        <f t="shared" ref="D133:I133" si="20">SUM(D134:D139)</f>
        <v>790</v>
      </c>
      <c r="E133" s="142">
        <f t="shared" si="20"/>
        <v>0</v>
      </c>
      <c r="F133" s="153">
        <f t="shared" si="20"/>
        <v>193</v>
      </c>
      <c r="G133" s="153">
        <f t="shared" si="20"/>
        <v>0</v>
      </c>
      <c r="H133" s="153">
        <f t="shared" si="20"/>
        <v>0</v>
      </c>
      <c r="I133" s="153">
        <f t="shared" si="20"/>
        <v>0</v>
      </c>
    </row>
    <row r="134" spans="1:9" ht="20.100000000000001" customHeight="1">
      <c r="A134" s="143">
        <v>21201</v>
      </c>
      <c r="B134" s="35" t="s">
        <v>612</v>
      </c>
      <c r="C134" s="142">
        <f t="shared" ref="C134:C139" si="21">SUM(D134:I134)</f>
        <v>522</v>
      </c>
      <c r="D134" s="154">
        <v>522</v>
      </c>
      <c r="E134" s="148"/>
      <c r="F134" s="154"/>
      <c r="G134" s="154"/>
      <c r="H134" s="154"/>
      <c r="I134" s="154"/>
    </row>
    <row r="135" spans="1:9" ht="20.100000000000001" customHeight="1">
      <c r="A135" s="143">
        <v>21202</v>
      </c>
      <c r="B135" s="35" t="s">
        <v>620</v>
      </c>
      <c r="C135" s="142">
        <f t="shared" si="21"/>
        <v>49</v>
      </c>
      <c r="D135" s="154">
        <v>49</v>
      </c>
      <c r="E135" s="148"/>
      <c r="F135" s="154"/>
      <c r="G135" s="154"/>
      <c r="H135" s="154"/>
      <c r="I135" s="154"/>
    </row>
    <row r="136" spans="1:9" ht="20.100000000000001" customHeight="1">
      <c r="A136" s="143">
        <v>21203</v>
      </c>
      <c r="B136" s="35" t="s">
        <v>621</v>
      </c>
      <c r="C136" s="142">
        <f t="shared" si="21"/>
        <v>364</v>
      </c>
      <c r="D136" s="154">
        <v>171</v>
      </c>
      <c r="E136" s="148"/>
      <c r="F136" s="154">
        <v>193</v>
      </c>
      <c r="G136" s="154"/>
      <c r="H136" s="154"/>
      <c r="I136" s="154"/>
    </row>
    <row r="137" spans="1:9" ht="20.100000000000001" customHeight="1">
      <c r="A137" s="143">
        <v>21205</v>
      </c>
      <c r="B137" s="35" t="s">
        <v>624</v>
      </c>
      <c r="C137" s="142">
        <f t="shared" si="21"/>
        <v>48</v>
      </c>
      <c r="D137" s="154">
        <v>48</v>
      </c>
      <c r="E137" s="148"/>
      <c r="F137" s="154"/>
      <c r="G137" s="154"/>
      <c r="H137" s="154"/>
      <c r="I137" s="154"/>
    </row>
    <row r="138" spans="1:9" ht="20.100000000000001" customHeight="1">
      <c r="A138" s="143">
        <v>21206</v>
      </c>
      <c r="B138" s="35" t="s">
        <v>625</v>
      </c>
      <c r="C138" s="142">
        <f t="shared" si="21"/>
        <v>0</v>
      </c>
      <c r="D138" s="154"/>
      <c r="E138" s="148"/>
      <c r="F138" s="154"/>
      <c r="G138" s="154"/>
      <c r="H138" s="154"/>
      <c r="I138" s="154"/>
    </row>
    <row r="139" spans="1:9" ht="20.100000000000001" customHeight="1">
      <c r="A139" s="29">
        <v>21299</v>
      </c>
      <c r="B139" s="35" t="s">
        <v>626</v>
      </c>
      <c r="C139" s="142">
        <f t="shared" si="21"/>
        <v>0</v>
      </c>
      <c r="D139" s="154"/>
      <c r="E139" s="148"/>
      <c r="F139" s="154"/>
      <c r="G139" s="154"/>
      <c r="H139" s="154"/>
      <c r="I139" s="154"/>
    </row>
    <row r="140" spans="1:9" ht="20.100000000000001" customHeight="1">
      <c r="A140" s="151">
        <v>213</v>
      </c>
      <c r="B140" s="34" t="s">
        <v>627</v>
      </c>
      <c r="C140" s="142">
        <f>SUM(C141:C148)</f>
        <v>5645</v>
      </c>
      <c r="D140" s="153">
        <f t="shared" ref="D140:I140" si="22">SUM(D141:D148)</f>
        <v>3699</v>
      </c>
      <c r="E140" s="142">
        <f t="shared" si="22"/>
        <v>8</v>
      </c>
      <c r="F140" s="153">
        <f t="shared" si="22"/>
        <v>1938</v>
      </c>
      <c r="G140" s="153">
        <f t="shared" si="22"/>
        <v>0</v>
      </c>
      <c r="H140" s="153">
        <f t="shared" si="22"/>
        <v>0</v>
      </c>
      <c r="I140" s="153">
        <f t="shared" si="22"/>
        <v>0</v>
      </c>
    </row>
    <row r="141" spans="1:9" ht="20.100000000000001" customHeight="1">
      <c r="A141" s="143">
        <v>21301</v>
      </c>
      <c r="B141" s="35" t="s">
        <v>628</v>
      </c>
      <c r="C141" s="142">
        <f t="shared" ref="C141:C148" si="23">SUM(D141:I141)</f>
        <v>3692</v>
      </c>
      <c r="D141" s="154">
        <v>2690</v>
      </c>
      <c r="E141" s="148"/>
      <c r="F141" s="154">
        <v>1002</v>
      </c>
      <c r="G141" s="154"/>
      <c r="H141" s="154"/>
      <c r="I141" s="154"/>
    </row>
    <row r="142" spans="1:9" ht="20.100000000000001" customHeight="1">
      <c r="A142" s="143">
        <v>21302</v>
      </c>
      <c r="B142" s="35" t="s">
        <v>650</v>
      </c>
      <c r="C142" s="142">
        <f t="shared" si="23"/>
        <v>64</v>
      </c>
      <c r="D142" s="154"/>
      <c r="E142" s="148"/>
      <c r="F142" s="154">
        <v>64</v>
      </c>
      <c r="G142" s="154"/>
      <c r="H142" s="154"/>
      <c r="I142" s="154"/>
    </row>
    <row r="143" spans="1:9" ht="20.100000000000001" customHeight="1">
      <c r="A143" s="143">
        <v>21303</v>
      </c>
      <c r="B143" s="35" t="s">
        <v>668</v>
      </c>
      <c r="C143" s="142">
        <f t="shared" si="23"/>
        <v>313</v>
      </c>
      <c r="D143" s="154">
        <v>150</v>
      </c>
      <c r="E143" s="148"/>
      <c r="F143" s="154">
        <v>163</v>
      </c>
      <c r="G143" s="154"/>
      <c r="H143" s="154"/>
      <c r="I143" s="154"/>
    </row>
    <row r="144" spans="1:9" ht="20.100000000000001" customHeight="1">
      <c r="A144" s="143">
        <v>21305</v>
      </c>
      <c r="B144" s="35" t="s">
        <v>692</v>
      </c>
      <c r="C144" s="142">
        <f t="shared" si="23"/>
        <v>133</v>
      </c>
      <c r="D144" s="154">
        <v>133</v>
      </c>
      <c r="E144" s="148"/>
      <c r="F144" s="154"/>
      <c r="G144" s="154"/>
      <c r="H144" s="154"/>
      <c r="I144" s="154"/>
    </row>
    <row r="145" spans="1:9" ht="20.100000000000001" customHeight="1">
      <c r="A145" s="143">
        <v>21307</v>
      </c>
      <c r="B145" s="35" t="s">
        <v>699</v>
      </c>
      <c r="C145" s="142">
        <f t="shared" si="23"/>
        <v>1207</v>
      </c>
      <c r="D145" s="154">
        <v>570</v>
      </c>
      <c r="E145" s="148"/>
      <c r="F145" s="154">
        <v>637</v>
      </c>
      <c r="G145" s="154"/>
      <c r="H145" s="154"/>
      <c r="I145" s="154"/>
    </row>
    <row r="146" spans="1:9" ht="20.100000000000001" customHeight="1">
      <c r="A146" s="143">
        <v>21308</v>
      </c>
      <c r="B146" s="35" t="s">
        <v>706</v>
      </c>
      <c r="C146" s="142">
        <f t="shared" si="23"/>
        <v>228</v>
      </c>
      <c r="D146" s="154">
        <v>156</v>
      </c>
      <c r="E146" s="148"/>
      <c r="F146" s="154">
        <v>72</v>
      </c>
      <c r="G146" s="154"/>
      <c r="H146" s="154"/>
      <c r="I146" s="154"/>
    </row>
    <row r="147" spans="1:9" ht="20.100000000000001" customHeight="1">
      <c r="A147" s="143">
        <v>21309</v>
      </c>
      <c r="B147" s="35" t="s">
        <v>712</v>
      </c>
      <c r="C147" s="142">
        <f t="shared" si="23"/>
        <v>8</v>
      </c>
      <c r="D147" s="154"/>
      <c r="E147" s="148">
        <v>8</v>
      </c>
      <c r="F147" s="154"/>
      <c r="G147" s="154"/>
      <c r="H147" s="154"/>
      <c r="I147" s="154"/>
    </row>
    <row r="148" spans="1:9" ht="20.100000000000001" customHeight="1">
      <c r="A148" s="143">
        <v>21399</v>
      </c>
      <c r="B148" s="35" t="s">
        <v>715</v>
      </c>
      <c r="C148" s="142">
        <f t="shared" si="23"/>
        <v>0</v>
      </c>
      <c r="D148" s="154"/>
      <c r="E148" s="148"/>
      <c r="F148" s="154"/>
      <c r="G148" s="154"/>
      <c r="H148" s="154"/>
      <c r="I148" s="154"/>
    </row>
    <row r="149" spans="1:9" ht="20.100000000000001" customHeight="1">
      <c r="A149" s="151">
        <v>214</v>
      </c>
      <c r="B149" s="34" t="s">
        <v>718</v>
      </c>
      <c r="C149" s="142">
        <f t="shared" ref="C149:I149" si="24">SUM(C150:C155)</f>
        <v>270</v>
      </c>
      <c r="D149" s="153">
        <f t="shared" si="24"/>
        <v>10</v>
      </c>
      <c r="E149" s="142">
        <f t="shared" si="24"/>
        <v>0</v>
      </c>
      <c r="F149" s="153">
        <f t="shared" si="24"/>
        <v>260</v>
      </c>
      <c r="G149" s="153">
        <f t="shared" si="24"/>
        <v>0</v>
      </c>
      <c r="H149" s="153">
        <f t="shared" si="24"/>
        <v>0</v>
      </c>
      <c r="I149" s="153">
        <f t="shared" si="24"/>
        <v>0</v>
      </c>
    </row>
    <row r="150" spans="1:9" ht="20.100000000000001" customHeight="1">
      <c r="A150" s="143">
        <v>21401</v>
      </c>
      <c r="B150" s="35" t="s">
        <v>719</v>
      </c>
      <c r="C150" s="142">
        <f t="shared" ref="C150:C155" si="25">SUM(D150:I150)</f>
        <v>0</v>
      </c>
      <c r="D150" s="154"/>
      <c r="E150" s="148"/>
      <c r="F150" s="154"/>
      <c r="G150" s="154"/>
      <c r="H150" s="154"/>
      <c r="I150" s="154"/>
    </row>
    <row r="151" spans="1:9" ht="20.100000000000001" customHeight="1">
      <c r="A151" s="143">
        <v>21402</v>
      </c>
      <c r="B151" s="35" t="s">
        <v>738</v>
      </c>
      <c r="C151" s="142">
        <f t="shared" si="25"/>
        <v>0</v>
      </c>
      <c r="D151" s="154"/>
      <c r="E151" s="148"/>
      <c r="F151" s="154"/>
      <c r="G151" s="154"/>
      <c r="H151" s="154"/>
      <c r="I151" s="154"/>
    </row>
    <row r="152" spans="1:9" ht="20.100000000000001" customHeight="1">
      <c r="A152" s="143">
        <v>21403</v>
      </c>
      <c r="B152" s="35" t="s">
        <v>745</v>
      </c>
      <c r="C152" s="142">
        <f t="shared" si="25"/>
        <v>0</v>
      </c>
      <c r="D152" s="154"/>
      <c r="E152" s="148"/>
      <c r="F152" s="154"/>
      <c r="G152" s="154"/>
      <c r="H152" s="154"/>
      <c r="I152" s="154"/>
    </row>
    <row r="153" spans="1:9" ht="20.100000000000001" customHeight="1">
      <c r="A153" s="143">
        <v>21405</v>
      </c>
      <c r="B153" s="35" t="s">
        <v>752</v>
      </c>
      <c r="C153" s="142">
        <f t="shared" si="25"/>
        <v>0</v>
      </c>
      <c r="D153" s="154"/>
      <c r="E153" s="148"/>
      <c r="F153" s="154"/>
      <c r="G153" s="154"/>
      <c r="H153" s="154"/>
      <c r="I153" s="154"/>
    </row>
    <row r="154" spans="1:9" ht="20.100000000000001" customHeight="1">
      <c r="A154" s="143">
        <v>21406</v>
      </c>
      <c r="B154" s="35" t="s">
        <v>755</v>
      </c>
      <c r="C154" s="142">
        <f t="shared" si="25"/>
        <v>270</v>
      </c>
      <c r="D154" s="154">
        <v>10</v>
      </c>
      <c r="E154" s="148"/>
      <c r="F154" s="154">
        <v>260</v>
      </c>
      <c r="G154" s="154"/>
      <c r="H154" s="154"/>
      <c r="I154" s="154"/>
    </row>
    <row r="155" spans="1:9" ht="20.100000000000001" customHeight="1">
      <c r="A155" s="143">
        <v>21499</v>
      </c>
      <c r="B155" s="35" t="s">
        <v>760</v>
      </c>
      <c r="C155" s="142">
        <f t="shared" si="25"/>
        <v>0</v>
      </c>
      <c r="D155" s="154"/>
      <c r="E155" s="148"/>
      <c r="F155" s="154"/>
      <c r="G155" s="154"/>
      <c r="H155" s="154"/>
      <c r="I155" s="154"/>
    </row>
    <row r="156" spans="1:9" ht="20.100000000000001" customHeight="1">
      <c r="A156" s="151">
        <v>215</v>
      </c>
      <c r="B156" s="34" t="s">
        <v>763</v>
      </c>
      <c r="C156" s="142">
        <f>SUM(C157:C163)</f>
        <v>6454</v>
      </c>
      <c r="D156" s="153">
        <f t="shared" ref="D156:I156" si="26">SUM(D157:D163)</f>
        <v>6354</v>
      </c>
      <c r="E156" s="142">
        <f t="shared" si="26"/>
        <v>0</v>
      </c>
      <c r="F156" s="153">
        <f t="shared" si="26"/>
        <v>100</v>
      </c>
      <c r="G156" s="153">
        <f t="shared" si="26"/>
        <v>0</v>
      </c>
      <c r="H156" s="153">
        <f t="shared" si="26"/>
        <v>0</v>
      </c>
      <c r="I156" s="153">
        <f t="shared" si="26"/>
        <v>0</v>
      </c>
    </row>
    <row r="157" spans="1:9" ht="20.100000000000001" customHeight="1">
      <c r="A157" s="143">
        <v>21501</v>
      </c>
      <c r="B157" s="35" t="s">
        <v>764</v>
      </c>
      <c r="C157" s="142">
        <f t="shared" ref="C157:C163" si="27">SUM(D157:I157)</f>
        <v>0</v>
      </c>
      <c r="D157" s="154"/>
      <c r="E157" s="148"/>
      <c r="F157" s="154"/>
      <c r="G157" s="154"/>
      <c r="H157" s="154"/>
      <c r="I157" s="154"/>
    </row>
    <row r="158" spans="1:9" ht="20.100000000000001" customHeight="1">
      <c r="A158" s="143">
        <v>21502</v>
      </c>
      <c r="B158" s="35" t="s">
        <v>771</v>
      </c>
      <c r="C158" s="142">
        <f t="shared" si="27"/>
        <v>0</v>
      </c>
      <c r="D158" s="154"/>
      <c r="E158" s="148"/>
      <c r="F158" s="154"/>
      <c r="G158" s="154"/>
      <c r="H158" s="154"/>
      <c r="I158" s="154"/>
    </row>
    <row r="159" spans="1:9" ht="20.100000000000001" customHeight="1">
      <c r="A159" s="143">
        <v>21503</v>
      </c>
      <c r="B159" s="35" t="s">
        <v>784</v>
      </c>
      <c r="C159" s="142">
        <f t="shared" si="27"/>
        <v>0</v>
      </c>
      <c r="D159" s="154"/>
      <c r="E159" s="148"/>
      <c r="F159" s="154"/>
      <c r="G159" s="154"/>
      <c r="H159" s="154"/>
      <c r="I159" s="154"/>
    </row>
    <row r="160" spans="1:9" ht="20.100000000000001" customHeight="1">
      <c r="A160" s="143">
        <v>21505</v>
      </c>
      <c r="B160" s="35" t="s">
        <v>786</v>
      </c>
      <c r="C160" s="142">
        <f t="shared" si="27"/>
        <v>496</v>
      </c>
      <c r="D160" s="154">
        <v>496</v>
      </c>
      <c r="E160" s="148"/>
      <c r="F160" s="154"/>
      <c r="G160" s="154"/>
      <c r="H160" s="154"/>
      <c r="I160" s="154"/>
    </row>
    <row r="161" spans="1:9" ht="20.100000000000001" customHeight="1">
      <c r="A161" s="143">
        <v>21507</v>
      </c>
      <c r="B161" s="35" t="s">
        <v>793</v>
      </c>
      <c r="C161" s="142">
        <f t="shared" si="27"/>
        <v>0</v>
      </c>
      <c r="D161" s="154"/>
      <c r="E161" s="148"/>
      <c r="F161" s="154"/>
      <c r="G161" s="154"/>
      <c r="H161" s="154"/>
      <c r="I161" s="154"/>
    </row>
    <row r="162" spans="1:9" ht="20.100000000000001" customHeight="1">
      <c r="A162" s="143">
        <v>21508</v>
      </c>
      <c r="B162" s="35" t="s">
        <v>797</v>
      </c>
      <c r="C162" s="142">
        <f t="shared" si="27"/>
        <v>5958</v>
      </c>
      <c r="D162" s="154">
        <v>5858</v>
      </c>
      <c r="E162" s="148"/>
      <c r="F162" s="154">
        <v>100</v>
      </c>
      <c r="G162" s="154"/>
      <c r="H162" s="154"/>
      <c r="I162" s="154"/>
    </row>
    <row r="163" spans="1:9" ht="20.100000000000001" customHeight="1">
      <c r="A163" s="143">
        <v>21599</v>
      </c>
      <c r="B163" s="35" t="s">
        <v>802</v>
      </c>
      <c r="C163" s="142">
        <f t="shared" si="27"/>
        <v>0</v>
      </c>
      <c r="D163" s="154"/>
      <c r="E163" s="148"/>
      <c r="F163" s="154"/>
      <c r="G163" s="154"/>
      <c r="H163" s="154"/>
      <c r="I163" s="154"/>
    </row>
    <row r="164" spans="1:9" ht="20.100000000000001" customHeight="1">
      <c r="A164" s="151">
        <v>216</v>
      </c>
      <c r="B164" s="34" t="s">
        <v>808</v>
      </c>
      <c r="C164" s="156">
        <f>C165+C166+C167</f>
        <v>535</v>
      </c>
      <c r="D164" s="157">
        <f t="shared" ref="D164:I164" si="28">D165+D166+D167</f>
        <v>362</v>
      </c>
      <c r="E164" s="158">
        <f t="shared" si="28"/>
        <v>0</v>
      </c>
      <c r="F164" s="157">
        <f t="shared" si="28"/>
        <v>173</v>
      </c>
      <c r="G164" s="157">
        <f t="shared" si="28"/>
        <v>0</v>
      </c>
      <c r="H164" s="157">
        <f t="shared" si="28"/>
        <v>0</v>
      </c>
      <c r="I164" s="157">
        <f t="shared" si="28"/>
        <v>0</v>
      </c>
    </row>
    <row r="165" spans="1:9" ht="20.100000000000001" customHeight="1">
      <c r="A165" s="143">
        <v>21602</v>
      </c>
      <c r="B165" s="35" t="s">
        <v>809</v>
      </c>
      <c r="C165" s="142">
        <f t="shared" ref="C165:C167" si="29">SUM(D165:I165)</f>
        <v>401</v>
      </c>
      <c r="D165" s="154">
        <v>228</v>
      </c>
      <c r="E165" s="148"/>
      <c r="F165" s="154">
        <v>173</v>
      </c>
      <c r="G165" s="154"/>
      <c r="H165" s="154"/>
      <c r="I165" s="154"/>
    </row>
    <row r="166" spans="1:9" ht="20.100000000000001" customHeight="1">
      <c r="A166" s="143">
        <v>21606</v>
      </c>
      <c r="B166" s="35" t="s">
        <v>815</v>
      </c>
      <c r="C166" s="142">
        <f t="shared" si="29"/>
        <v>0</v>
      </c>
      <c r="D166" s="154"/>
      <c r="E166" s="148"/>
      <c r="F166" s="154"/>
      <c r="G166" s="154"/>
      <c r="H166" s="154"/>
      <c r="I166" s="154"/>
    </row>
    <row r="167" spans="1:9" ht="20.100000000000001" customHeight="1">
      <c r="A167" s="143">
        <v>21699</v>
      </c>
      <c r="B167" s="35" t="s">
        <v>818</v>
      </c>
      <c r="C167" s="142">
        <f t="shared" si="29"/>
        <v>134</v>
      </c>
      <c r="D167" s="154">
        <v>134</v>
      </c>
      <c r="E167" s="148"/>
      <c r="F167" s="154"/>
      <c r="G167" s="154"/>
      <c r="H167" s="154"/>
      <c r="I167" s="154"/>
    </row>
    <row r="168" spans="1:9" ht="20.100000000000001" customHeight="1">
      <c r="A168" s="151">
        <v>217</v>
      </c>
      <c r="B168" s="34" t="s">
        <v>821</v>
      </c>
      <c r="C168" s="142">
        <f>SUM(C169:C173)</f>
        <v>0</v>
      </c>
      <c r="D168" s="153">
        <f t="shared" ref="D168:I168" si="30">SUM(D169:D173)</f>
        <v>0</v>
      </c>
      <c r="E168" s="142">
        <f t="shared" si="30"/>
        <v>0</v>
      </c>
      <c r="F168" s="153">
        <f t="shared" si="30"/>
        <v>0</v>
      </c>
      <c r="G168" s="153">
        <f t="shared" si="30"/>
        <v>0</v>
      </c>
      <c r="H168" s="153">
        <f t="shared" si="30"/>
        <v>0</v>
      </c>
      <c r="I168" s="153">
        <f t="shared" si="30"/>
        <v>0</v>
      </c>
    </row>
    <row r="169" spans="1:9" ht="20.100000000000001" customHeight="1">
      <c r="A169" s="143">
        <v>21701</v>
      </c>
      <c r="B169" s="35" t="s">
        <v>822</v>
      </c>
      <c r="C169" s="156">
        <f t="shared" ref="C169:C173" si="31">SUM(D169:I169)</f>
        <v>0</v>
      </c>
      <c r="D169" s="154"/>
      <c r="E169" s="148"/>
      <c r="F169" s="154"/>
      <c r="G169" s="154"/>
      <c r="H169" s="154"/>
      <c r="I169" s="154"/>
    </row>
    <row r="170" spans="1:9" ht="20.100000000000001" customHeight="1">
      <c r="A170" s="143">
        <v>21702</v>
      </c>
      <c r="B170" s="35" t="s">
        <v>825</v>
      </c>
      <c r="C170" s="156">
        <f t="shared" si="31"/>
        <v>0</v>
      </c>
      <c r="D170" s="154"/>
      <c r="E170" s="148"/>
      <c r="F170" s="154"/>
      <c r="G170" s="154"/>
      <c r="H170" s="154"/>
      <c r="I170" s="154"/>
    </row>
    <row r="171" spans="1:9" ht="20.100000000000001" customHeight="1">
      <c r="A171" s="143">
        <v>21703</v>
      </c>
      <c r="B171" s="35" t="s">
        <v>835</v>
      </c>
      <c r="C171" s="142">
        <f t="shared" si="31"/>
        <v>0</v>
      </c>
      <c r="D171" s="154"/>
      <c r="E171" s="148"/>
      <c r="F171" s="154"/>
      <c r="G171" s="154"/>
      <c r="H171" s="154"/>
      <c r="I171" s="154"/>
    </row>
    <row r="172" spans="1:9" ht="20.100000000000001" customHeight="1">
      <c r="A172" s="143">
        <v>21704</v>
      </c>
      <c r="B172" s="35" t="s">
        <v>841</v>
      </c>
      <c r="C172" s="156">
        <f t="shared" si="31"/>
        <v>0</v>
      </c>
      <c r="D172" s="154"/>
      <c r="E172" s="148"/>
      <c r="F172" s="154"/>
      <c r="G172" s="154"/>
      <c r="H172" s="154"/>
      <c r="I172" s="154"/>
    </row>
    <row r="173" spans="1:9" ht="20.100000000000001" customHeight="1">
      <c r="A173" s="143">
        <v>21799</v>
      </c>
      <c r="B173" s="35" t="s">
        <v>844</v>
      </c>
      <c r="C173" s="142">
        <f t="shared" si="31"/>
        <v>0</v>
      </c>
      <c r="D173" s="154"/>
      <c r="E173" s="148"/>
      <c r="F173" s="154"/>
      <c r="G173" s="154"/>
      <c r="H173" s="154"/>
      <c r="I173" s="154"/>
    </row>
    <row r="174" spans="1:9" ht="20.100000000000001" customHeight="1">
      <c r="A174" s="151">
        <v>219</v>
      </c>
      <c r="B174" s="34" t="s">
        <v>847</v>
      </c>
      <c r="C174" s="142">
        <f>SUM(C175:C183)</f>
        <v>0</v>
      </c>
      <c r="D174" s="153">
        <f t="shared" ref="D174:I174" si="32">SUM(D175:D183)</f>
        <v>0</v>
      </c>
      <c r="E174" s="142">
        <f t="shared" si="32"/>
        <v>0</v>
      </c>
      <c r="F174" s="153">
        <f t="shared" si="32"/>
        <v>0</v>
      </c>
      <c r="G174" s="153">
        <f t="shared" si="32"/>
        <v>0</v>
      </c>
      <c r="H174" s="153">
        <f t="shared" si="32"/>
        <v>0</v>
      </c>
      <c r="I174" s="153">
        <f t="shared" si="32"/>
        <v>0</v>
      </c>
    </row>
    <row r="175" spans="1:9" ht="20.100000000000001" customHeight="1">
      <c r="A175" s="143">
        <v>21901</v>
      </c>
      <c r="B175" s="35" t="s">
        <v>848</v>
      </c>
      <c r="C175" s="142">
        <f t="shared" ref="C175:C183" si="33">SUM(D175:I175)</f>
        <v>0</v>
      </c>
      <c r="D175" s="154"/>
      <c r="E175" s="148"/>
      <c r="F175" s="154"/>
      <c r="G175" s="154"/>
      <c r="H175" s="154"/>
      <c r="I175" s="154"/>
    </row>
    <row r="176" spans="1:9" ht="20.100000000000001" customHeight="1">
      <c r="A176" s="143">
        <v>21902</v>
      </c>
      <c r="B176" s="35" t="s">
        <v>849</v>
      </c>
      <c r="C176" s="142">
        <f t="shared" si="33"/>
        <v>0</v>
      </c>
      <c r="D176" s="154"/>
      <c r="E176" s="148"/>
      <c r="F176" s="154"/>
      <c r="G176" s="154"/>
      <c r="H176" s="154"/>
      <c r="I176" s="154"/>
    </row>
    <row r="177" spans="1:9" ht="20.100000000000001" customHeight="1">
      <c r="A177" s="143">
        <v>21903</v>
      </c>
      <c r="B177" s="35" t="s">
        <v>850</v>
      </c>
      <c r="C177" s="142">
        <f t="shared" si="33"/>
        <v>0</v>
      </c>
      <c r="D177" s="154"/>
      <c r="E177" s="148"/>
      <c r="F177" s="154"/>
      <c r="G177" s="154"/>
      <c r="H177" s="154"/>
      <c r="I177" s="154"/>
    </row>
    <row r="178" spans="1:9" ht="20.100000000000001" customHeight="1">
      <c r="A178" s="143">
        <v>21904</v>
      </c>
      <c r="B178" s="35" t="s">
        <v>851</v>
      </c>
      <c r="C178" s="142">
        <f t="shared" si="33"/>
        <v>0</v>
      </c>
      <c r="D178" s="154"/>
      <c r="E178" s="148"/>
      <c r="F178" s="154"/>
      <c r="G178" s="154"/>
      <c r="H178" s="154"/>
      <c r="I178" s="154"/>
    </row>
    <row r="179" spans="1:9" ht="20.100000000000001" customHeight="1">
      <c r="A179" s="143">
        <v>21905</v>
      </c>
      <c r="B179" s="35" t="s">
        <v>852</v>
      </c>
      <c r="C179" s="142">
        <f t="shared" si="33"/>
        <v>0</v>
      </c>
      <c r="D179" s="154"/>
      <c r="E179" s="148"/>
      <c r="F179" s="154"/>
      <c r="G179" s="154"/>
      <c r="H179" s="154"/>
      <c r="I179" s="154"/>
    </row>
    <row r="180" spans="1:9" ht="20.100000000000001" customHeight="1">
      <c r="A180" s="143">
        <v>21906</v>
      </c>
      <c r="B180" s="35" t="s">
        <v>628</v>
      </c>
      <c r="C180" s="142">
        <f t="shared" si="33"/>
        <v>0</v>
      </c>
      <c r="D180" s="154"/>
      <c r="E180" s="148"/>
      <c r="F180" s="154"/>
      <c r="G180" s="154"/>
      <c r="H180" s="154"/>
      <c r="I180" s="154"/>
    </row>
    <row r="181" spans="1:9" ht="20.100000000000001" customHeight="1">
      <c r="A181" s="143">
        <v>21907</v>
      </c>
      <c r="B181" s="35" t="s">
        <v>853</v>
      </c>
      <c r="C181" s="142">
        <f t="shared" si="33"/>
        <v>0</v>
      </c>
      <c r="D181" s="154"/>
      <c r="E181" s="148"/>
      <c r="F181" s="154"/>
      <c r="G181" s="154"/>
      <c r="H181" s="154"/>
      <c r="I181" s="154"/>
    </row>
    <row r="182" spans="1:9" ht="20.100000000000001" customHeight="1">
      <c r="A182" s="143">
        <v>21908</v>
      </c>
      <c r="B182" s="35" t="s">
        <v>854</v>
      </c>
      <c r="C182" s="142">
        <f t="shared" si="33"/>
        <v>0</v>
      </c>
      <c r="D182" s="154"/>
      <c r="E182" s="148"/>
      <c r="F182" s="154"/>
      <c r="G182" s="154"/>
      <c r="H182" s="154"/>
      <c r="I182" s="154"/>
    </row>
    <row r="183" spans="1:9" ht="20.100000000000001" customHeight="1">
      <c r="A183" s="143">
        <v>21999</v>
      </c>
      <c r="B183" s="35" t="s">
        <v>855</v>
      </c>
      <c r="C183" s="142">
        <f t="shared" si="33"/>
        <v>0</v>
      </c>
      <c r="D183" s="154"/>
      <c r="E183" s="148"/>
      <c r="F183" s="154"/>
      <c r="G183" s="154"/>
      <c r="H183" s="154"/>
      <c r="I183" s="154"/>
    </row>
    <row r="184" spans="1:9" ht="20.100000000000001" customHeight="1">
      <c r="A184" s="151">
        <v>220</v>
      </c>
      <c r="B184" s="34" t="s">
        <v>856</v>
      </c>
      <c r="C184" s="142">
        <f>C185+C186+C187</f>
        <v>374</v>
      </c>
      <c r="D184" s="153">
        <f t="shared" ref="D184:I184" si="34">D185+D186+D187</f>
        <v>374</v>
      </c>
      <c r="E184" s="142">
        <f t="shared" si="34"/>
        <v>0</v>
      </c>
      <c r="F184" s="153">
        <f t="shared" si="34"/>
        <v>0</v>
      </c>
      <c r="G184" s="153">
        <f t="shared" si="34"/>
        <v>0</v>
      </c>
      <c r="H184" s="153">
        <f t="shared" si="34"/>
        <v>0</v>
      </c>
      <c r="I184" s="153">
        <f t="shared" si="34"/>
        <v>0</v>
      </c>
    </row>
    <row r="185" spans="1:9" ht="20.100000000000001" customHeight="1">
      <c r="A185" s="143">
        <v>22001</v>
      </c>
      <c r="B185" s="35" t="s">
        <v>857</v>
      </c>
      <c r="C185" s="142">
        <f t="shared" ref="C185:C187" si="35">SUM(D185:I185)</f>
        <v>374</v>
      </c>
      <c r="D185" s="154">
        <v>374</v>
      </c>
      <c r="E185" s="148"/>
      <c r="F185" s="154"/>
      <c r="G185" s="154"/>
      <c r="H185" s="154"/>
      <c r="I185" s="154"/>
    </row>
    <row r="186" spans="1:9" ht="20.100000000000001" customHeight="1">
      <c r="A186" s="143">
        <v>22005</v>
      </c>
      <c r="B186" s="35" t="s">
        <v>880</v>
      </c>
      <c r="C186" s="142">
        <f t="shared" si="35"/>
        <v>0</v>
      </c>
      <c r="D186" s="154"/>
      <c r="E186" s="148"/>
      <c r="F186" s="154"/>
      <c r="G186" s="154"/>
      <c r="H186" s="154"/>
      <c r="I186" s="154"/>
    </row>
    <row r="187" spans="1:9" ht="20.100000000000001" customHeight="1">
      <c r="A187" s="143">
        <v>22099</v>
      </c>
      <c r="B187" s="35" t="s">
        <v>892</v>
      </c>
      <c r="C187" s="142">
        <f t="shared" si="35"/>
        <v>0</v>
      </c>
      <c r="D187" s="154"/>
      <c r="E187" s="148"/>
      <c r="F187" s="154"/>
      <c r="G187" s="154"/>
      <c r="H187" s="154"/>
      <c r="I187" s="154"/>
    </row>
    <row r="188" spans="1:9" ht="20.100000000000001" customHeight="1">
      <c r="A188" s="151">
        <v>221</v>
      </c>
      <c r="B188" s="34" t="s">
        <v>893</v>
      </c>
      <c r="C188" s="142">
        <f>C189++C190+C191</f>
        <v>2725</v>
      </c>
      <c r="D188" s="153">
        <f>D189++D190+D191</f>
        <v>1644</v>
      </c>
      <c r="E188" s="142">
        <f t="shared" ref="E188:I188" si="36">E189++E190+E191</f>
        <v>0</v>
      </c>
      <c r="F188" s="153">
        <f t="shared" si="36"/>
        <v>1081</v>
      </c>
      <c r="G188" s="153">
        <f t="shared" si="36"/>
        <v>0</v>
      </c>
      <c r="H188" s="153">
        <f t="shared" si="36"/>
        <v>0</v>
      </c>
      <c r="I188" s="153">
        <f t="shared" si="36"/>
        <v>0</v>
      </c>
    </row>
    <row r="189" spans="1:9" ht="20.100000000000001" customHeight="1">
      <c r="A189" s="143">
        <v>22101</v>
      </c>
      <c r="B189" s="35" t="s">
        <v>894</v>
      </c>
      <c r="C189" s="142">
        <f t="shared" ref="C189:C191" si="37">SUM(D189:I189)</f>
        <v>1581</v>
      </c>
      <c r="D189" s="154">
        <v>500</v>
      </c>
      <c r="E189" s="148"/>
      <c r="F189" s="154">
        <v>1081</v>
      </c>
      <c r="G189" s="154"/>
      <c r="H189" s="154"/>
      <c r="I189" s="154"/>
    </row>
    <row r="190" spans="1:9" ht="20.100000000000001" customHeight="1">
      <c r="A190" s="143">
        <v>22102</v>
      </c>
      <c r="B190" s="35" t="s">
        <v>905</v>
      </c>
      <c r="C190" s="142">
        <f t="shared" si="37"/>
        <v>1144</v>
      </c>
      <c r="D190" s="154">
        <v>1144</v>
      </c>
      <c r="E190" s="148"/>
      <c r="F190" s="154"/>
      <c r="G190" s="154"/>
      <c r="H190" s="154"/>
      <c r="I190" s="154"/>
    </row>
    <row r="191" spans="1:9" ht="20.100000000000001" customHeight="1">
      <c r="A191" s="143">
        <v>22103</v>
      </c>
      <c r="B191" s="35" t="s">
        <v>909</v>
      </c>
      <c r="C191" s="142">
        <f t="shared" si="37"/>
        <v>0</v>
      </c>
      <c r="D191" s="154"/>
      <c r="E191" s="148"/>
      <c r="F191" s="154"/>
      <c r="G191" s="154"/>
      <c r="H191" s="154"/>
      <c r="I191" s="154"/>
    </row>
    <row r="192" spans="1:9" ht="20.100000000000001" customHeight="1">
      <c r="A192" s="151">
        <v>222</v>
      </c>
      <c r="B192" s="34" t="s">
        <v>913</v>
      </c>
      <c r="C192" s="156">
        <f>SUM(C193:C196)</f>
        <v>0</v>
      </c>
      <c r="D192" s="157">
        <f t="shared" ref="D192:I192" si="38">SUM(D193:D196)</f>
        <v>0</v>
      </c>
      <c r="E192" s="158">
        <f t="shared" si="38"/>
        <v>0</v>
      </c>
      <c r="F192" s="157">
        <f t="shared" si="38"/>
        <v>0</v>
      </c>
      <c r="G192" s="157">
        <f t="shared" si="38"/>
        <v>0</v>
      </c>
      <c r="H192" s="157">
        <f t="shared" si="38"/>
        <v>0</v>
      </c>
      <c r="I192" s="157">
        <f t="shared" si="38"/>
        <v>0</v>
      </c>
    </row>
    <row r="193" spans="1:9" ht="20.100000000000001" customHeight="1">
      <c r="A193" s="143">
        <v>22201</v>
      </c>
      <c r="B193" s="35" t="s">
        <v>914</v>
      </c>
      <c r="C193" s="142">
        <f t="shared" ref="C193:C196" si="39">SUM(D193:I193)</f>
        <v>0</v>
      </c>
      <c r="D193" s="154"/>
      <c r="E193" s="148"/>
      <c r="F193" s="154"/>
      <c r="G193" s="154"/>
      <c r="H193" s="154"/>
      <c r="I193" s="154"/>
    </row>
    <row r="194" spans="1:9" ht="20.100000000000001" customHeight="1">
      <c r="A194" s="143">
        <v>22203</v>
      </c>
      <c r="B194" s="35" t="s">
        <v>928</v>
      </c>
      <c r="C194" s="142">
        <f t="shared" si="39"/>
        <v>0</v>
      </c>
      <c r="D194" s="154"/>
      <c r="E194" s="148"/>
      <c r="F194" s="154"/>
      <c r="G194" s="154"/>
      <c r="H194" s="154"/>
      <c r="I194" s="154"/>
    </row>
    <row r="195" spans="1:9" ht="20.100000000000001" customHeight="1">
      <c r="A195" s="143">
        <v>22204</v>
      </c>
      <c r="B195" s="35" t="s">
        <v>934</v>
      </c>
      <c r="C195" s="142">
        <f t="shared" si="39"/>
        <v>0</v>
      </c>
      <c r="D195" s="154"/>
      <c r="E195" s="148"/>
      <c r="F195" s="154"/>
      <c r="G195" s="154"/>
      <c r="H195" s="154"/>
      <c r="I195" s="154"/>
    </row>
    <row r="196" spans="1:9" ht="20.100000000000001" customHeight="1">
      <c r="A196" s="143">
        <v>22205</v>
      </c>
      <c r="B196" s="35" t="s">
        <v>940</v>
      </c>
      <c r="C196" s="142">
        <f t="shared" si="39"/>
        <v>0</v>
      </c>
      <c r="D196" s="154"/>
      <c r="E196" s="148"/>
      <c r="F196" s="154"/>
      <c r="G196" s="154"/>
      <c r="H196" s="154"/>
      <c r="I196" s="154"/>
    </row>
    <row r="197" spans="1:9" ht="20.100000000000001" customHeight="1">
      <c r="A197" s="151">
        <v>224</v>
      </c>
      <c r="B197" s="34" t="s">
        <v>953</v>
      </c>
      <c r="C197" s="142">
        <f t="shared" ref="C197:I197" si="40">SUM(C198:C204)</f>
        <v>646</v>
      </c>
      <c r="D197" s="153">
        <f t="shared" si="40"/>
        <v>486</v>
      </c>
      <c r="E197" s="142">
        <f t="shared" si="40"/>
        <v>0</v>
      </c>
      <c r="F197" s="153">
        <f t="shared" si="40"/>
        <v>160</v>
      </c>
      <c r="G197" s="153">
        <f t="shared" si="40"/>
        <v>0</v>
      </c>
      <c r="H197" s="153">
        <f t="shared" si="40"/>
        <v>0</v>
      </c>
      <c r="I197" s="153">
        <f t="shared" si="40"/>
        <v>0</v>
      </c>
    </row>
    <row r="198" spans="1:9" ht="20.100000000000001" customHeight="1">
      <c r="A198" s="143">
        <v>22401</v>
      </c>
      <c r="B198" s="35" t="s">
        <v>954</v>
      </c>
      <c r="C198" s="142">
        <f t="shared" ref="C198:C205" si="41">SUM(D198:I198)</f>
        <v>64</v>
      </c>
      <c r="D198" s="154">
        <v>64</v>
      </c>
      <c r="E198" s="148"/>
      <c r="F198" s="154"/>
      <c r="G198" s="154"/>
      <c r="H198" s="154"/>
      <c r="I198" s="154"/>
    </row>
    <row r="199" spans="1:9" ht="20.100000000000001" customHeight="1">
      <c r="A199" s="143">
        <v>22402</v>
      </c>
      <c r="B199" s="35" t="s">
        <v>961</v>
      </c>
      <c r="C199" s="142">
        <f t="shared" si="41"/>
        <v>422</v>
      </c>
      <c r="D199" s="154">
        <v>422</v>
      </c>
      <c r="E199" s="148"/>
      <c r="F199" s="154"/>
      <c r="G199" s="154"/>
      <c r="H199" s="154"/>
      <c r="I199" s="154"/>
    </row>
    <row r="200" spans="1:9" ht="20.100000000000001" customHeight="1">
      <c r="A200" s="143">
        <v>22404</v>
      </c>
      <c r="B200" s="35" t="s">
        <v>964</v>
      </c>
      <c r="C200" s="142">
        <f t="shared" si="41"/>
        <v>0</v>
      </c>
      <c r="D200" s="154"/>
      <c r="E200" s="148"/>
      <c r="F200" s="154"/>
      <c r="G200" s="154"/>
      <c r="H200" s="154"/>
      <c r="I200" s="154"/>
    </row>
    <row r="201" spans="1:9" ht="20.100000000000001" customHeight="1">
      <c r="A201" s="143">
        <v>22405</v>
      </c>
      <c r="B201" s="35" t="s">
        <v>968</v>
      </c>
      <c r="C201" s="142">
        <f t="shared" si="41"/>
        <v>0</v>
      </c>
      <c r="D201" s="154"/>
      <c r="E201" s="148"/>
      <c r="F201" s="154"/>
      <c r="G201" s="154"/>
      <c r="H201" s="154"/>
      <c r="I201" s="154"/>
    </row>
    <row r="202" spans="1:9" ht="20.100000000000001" customHeight="1">
      <c r="A202" s="143">
        <v>22406</v>
      </c>
      <c r="B202" s="35" t="s">
        <v>978</v>
      </c>
      <c r="C202" s="142">
        <f t="shared" si="41"/>
        <v>0</v>
      </c>
      <c r="D202" s="154"/>
      <c r="E202" s="148"/>
      <c r="F202" s="154"/>
      <c r="G202" s="154"/>
      <c r="H202" s="154"/>
      <c r="I202" s="154"/>
    </row>
    <row r="203" spans="1:9" ht="20.100000000000001" customHeight="1">
      <c r="A203" s="143">
        <v>22407</v>
      </c>
      <c r="B203" s="35" t="s">
        <v>982</v>
      </c>
      <c r="C203" s="142">
        <f t="shared" si="41"/>
        <v>160</v>
      </c>
      <c r="D203" s="154"/>
      <c r="E203" s="148"/>
      <c r="F203" s="154">
        <v>160</v>
      </c>
      <c r="G203" s="154"/>
      <c r="H203" s="154"/>
      <c r="I203" s="154"/>
    </row>
    <row r="204" spans="1:9" ht="20.100000000000001" customHeight="1">
      <c r="A204" s="143">
        <v>22499</v>
      </c>
      <c r="B204" s="35" t="s">
        <v>986</v>
      </c>
      <c r="C204" s="142">
        <f t="shared" si="41"/>
        <v>0</v>
      </c>
      <c r="D204" s="154"/>
      <c r="E204" s="148"/>
      <c r="F204" s="154"/>
      <c r="G204" s="154"/>
      <c r="H204" s="154"/>
      <c r="I204" s="154"/>
    </row>
    <row r="205" spans="1:9" ht="20.100000000000001" customHeight="1">
      <c r="A205" s="151">
        <v>227</v>
      </c>
      <c r="B205" s="34" t="s">
        <v>987</v>
      </c>
      <c r="C205" s="142">
        <f t="shared" si="41"/>
        <v>1200</v>
      </c>
      <c r="D205" s="154">
        <v>1200</v>
      </c>
      <c r="E205" s="148"/>
      <c r="F205" s="154"/>
      <c r="G205" s="154"/>
      <c r="H205" s="154"/>
      <c r="I205" s="154"/>
    </row>
    <row r="206" spans="1:9" ht="20.100000000000001" customHeight="1">
      <c r="A206" s="151">
        <v>229</v>
      </c>
      <c r="B206" s="34" t="s">
        <v>988</v>
      </c>
      <c r="C206" s="142">
        <f>C207+C208</f>
        <v>2699</v>
      </c>
      <c r="D206" s="142">
        <f t="shared" ref="D206:I206" si="42">D207+D208</f>
        <v>2655</v>
      </c>
      <c r="E206" s="142">
        <f t="shared" si="42"/>
        <v>0</v>
      </c>
      <c r="F206" s="142">
        <f t="shared" si="42"/>
        <v>44</v>
      </c>
      <c r="G206" s="142">
        <f t="shared" si="42"/>
        <v>0</v>
      </c>
      <c r="H206" s="142">
        <f t="shared" si="42"/>
        <v>0</v>
      </c>
      <c r="I206" s="142">
        <f t="shared" si="42"/>
        <v>0</v>
      </c>
    </row>
    <row r="207" spans="1:9" ht="20.100000000000001" customHeight="1">
      <c r="A207" s="143">
        <v>22902</v>
      </c>
      <c r="B207" s="35" t="s">
        <v>1114</v>
      </c>
      <c r="C207" s="142">
        <f>SUM(D207:I207)</f>
        <v>2423</v>
      </c>
      <c r="D207" s="154">
        <v>2423</v>
      </c>
      <c r="E207" s="148"/>
      <c r="F207" s="154"/>
      <c r="G207" s="154"/>
      <c r="H207" s="154"/>
      <c r="I207" s="154"/>
    </row>
    <row r="208" spans="1:9" ht="20.100000000000001" customHeight="1">
      <c r="A208" s="143">
        <v>22999</v>
      </c>
      <c r="B208" s="35" t="s">
        <v>1115</v>
      </c>
      <c r="C208" s="142">
        <f t="shared" ref="C208:C209" si="43">SUM(D208:I208)</f>
        <v>276</v>
      </c>
      <c r="D208" s="152">
        <v>232</v>
      </c>
      <c r="E208" s="144"/>
      <c r="F208" s="152">
        <v>44</v>
      </c>
      <c r="G208" s="152"/>
      <c r="H208" s="152"/>
      <c r="I208" s="152"/>
    </row>
    <row r="209" spans="1:9" ht="20.100000000000001" customHeight="1">
      <c r="A209" s="151">
        <v>232</v>
      </c>
      <c r="B209" s="34" t="s">
        <v>990</v>
      </c>
      <c r="C209" s="142">
        <f t="shared" si="43"/>
        <v>11145</v>
      </c>
      <c r="D209" s="153">
        <f>D210</f>
        <v>8130</v>
      </c>
      <c r="E209" s="142">
        <f t="shared" ref="E209:I209" si="44">E210</f>
        <v>0</v>
      </c>
      <c r="F209" s="153">
        <f t="shared" si="44"/>
        <v>0</v>
      </c>
      <c r="G209" s="153">
        <f t="shared" si="44"/>
        <v>3015</v>
      </c>
      <c r="H209" s="153">
        <f t="shared" si="44"/>
        <v>0</v>
      </c>
      <c r="I209" s="153">
        <f t="shared" si="44"/>
        <v>0</v>
      </c>
    </row>
    <row r="210" spans="1:9" ht="20.100000000000001" customHeight="1">
      <c r="A210" s="143">
        <v>23203</v>
      </c>
      <c r="B210" s="35" t="s">
        <v>1116</v>
      </c>
      <c r="C210" s="142">
        <f t="shared" ref="C210:C211" si="45">SUM(D210:I210)</f>
        <v>11145</v>
      </c>
      <c r="D210" s="152">
        <v>8130</v>
      </c>
      <c r="E210" s="144"/>
      <c r="F210" s="152"/>
      <c r="G210" s="152">
        <v>3015</v>
      </c>
      <c r="H210" s="152"/>
      <c r="I210" s="152"/>
    </row>
    <row r="211" spans="1:9" ht="20.25" customHeight="1">
      <c r="A211" s="151">
        <v>233</v>
      </c>
      <c r="B211" s="34" t="s">
        <v>996</v>
      </c>
      <c r="C211" s="142">
        <f t="shared" si="45"/>
        <v>10</v>
      </c>
      <c r="D211" s="153">
        <v>10</v>
      </c>
      <c r="E211" s="142"/>
      <c r="F211" s="153"/>
      <c r="G211" s="153"/>
      <c r="H211" s="153"/>
      <c r="I211" s="153"/>
    </row>
    <row r="212" spans="1:9" ht="20.25" customHeight="1">
      <c r="A212" s="35"/>
      <c r="B212" s="35"/>
      <c r="C212" s="144"/>
      <c r="D212" s="152"/>
      <c r="E212" s="144"/>
      <c r="F212" s="152"/>
      <c r="G212" s="152"/>
      <c r="H212" s="152"/>
      <c r="I212" s="152"/>
    </row>
    <row r="213" spans="1:9" ht="20.25" customHeight="1">
      <c r="A213" s="35"/>
      <c r="B213" s="35"/>
      <c r="C213" s="144"/>
      <c r="D213" s="152"/>
      <c r="E213" s="144"/>
      <c r="F213" s="152"/>
      <c r="G213" s="152"/>
      <c r="H213" s="152"/>
      <c r="I213" s="152"/>
    </row>
    <row r="214" spans="1:9" ht="20.25" customHeight="1">
      <c r="A214" s="35"/>
      <c r="B214" s="35"/>
      <c r="C214" s="144"/>
      <c r="D214" s="152"/>
      <c r="E214" s="144"/>
      <c r="F214" s="152"/>
      <c r="G214" s="152"/>
      <c r="H214" s="152"/>
      <c r="I214" s="152"/>
    </row>
    <row r="215" spans="1:9" ht="20.25" customHeight="1">
      <c r="A215" s="159"/>
      <c r="B215" s="160" t="s">
        <v>1106</v>
      </c>
      <c r="C215" s="142">
        <f t="shared" ref="C215" si="46">SUM(D215:I215)</f>
        <v>89237</v>
      </c>
      <c r="D215" s="153">
        <f>D6+D33+D37+D40+D52+D63+D74+D81+D103+D117+D133+D140+D149+D156+D164+D168+D174+D184+D188+D192+D197+D205+D206+D209+D211</f>
        <v>76542</v>
      </c>
      <c r="E215" s="142">
        <f t="shared" ref="E215:I215" si="47">E6+E33+E37+E40+E52+E63+E74+E81+E103+E117+E133+E140+E149+E156+E164+E168+E174+E184+E188+E192+E197+E205+E206+E209+E211</f>
        <v>310</v>
      </c>
      <c r="F215" s="153">
        <f t="shared" si="47"/>
        <v>9370</v>
      </c>
      <c r="G215" s="153">
        <f t="shared" si="47"/>
        <v>3015</v>
      </c>
      <c r="H215" s="153">
        <f t="shared" si="47"/>
        <v>0</v>
      </c>
      <c r="I215" s="153">
        <f t="shared" si="47"/>
        <v>0</v>
      </c>
    </row>
  </sheetData>
  <autoFilter ref="A5:I211">
    <extLst/>
  </autoFilter>
  <mergeCells count="9">
    <mergeCell ref="A2:I2"/>
    <mergeCell ref="A4:B4"/>
    <mergeCell ref="C4:C5"/>
    <mergeCell ref="D4:D5"/>
    <mergeCell ref="E4:E5"/>
    <mergeCell ref="F4:F5"/>
    <mergeCell ref="G4:G5"/>
    <mergeCell ref="H4:H5"/>
    <mergeCell ref="I4:I5"/>
  </mergeCells>
  <phoneticPr fontId="14" type="noConversion"/>
  <printOptions horizontalCentered="1"/>
  <pageMargins left="0.47222222222222199" right="0.47222222222222199" top="0.27500000000000002" bottom="0.23611111111111099" header="0.118055555555556" footer="0.118055555555556"/>
  <pageSetup paperSize="9" scale="80" orientation="landscape"/>
</worksheet>
</file>

<file path=xl/worksheets/sheet5.xml><?xml version="1.0" encoding="utf-8"?>
<worksheet xmlns="http://schemas.openxmlformats.org/spreadsheetml/2006/main" xmlns:r="http://schemas.openxmlformats.org/officeDocument/2006/relationships">
  <dimension ref="A1:R32"/>
  <sheetViews>
    <sheetView showGridLines="0" showZeros="0" workbookViewId="0">
      <pane ySplit="5" topLeftCell="A21" activePane="bottomLeft" state="frozen"/>
      <selection pane="bottomLeft" activeCell="H32" sqref="E32 H32"/>
    </sheetView>
  </sheetViews>
  <sheetFormatPr defaultColWidth="9" defaultRowHeight="13.5"/>
  <cols>
    <col min="1" max="1" width="9" style="20"/>
    <col min="2" max="2" width="33.375" style="20" customWidth="1"/>
    <col min="3" max="18" width="7.375" style="20" customWidth="1"/>
    <col min="19" max="16384" width="9" style="20"/>
  </cols>
  <sheetData>
    <row r="1" spans="1:18" ht="14.25">
      <c r="A1" s="22" t="s">
        <v>1117</v>
      </c>
    </row>
    <row r="2" spans="1:18" s="18" customFormat="1" ht="22.5">
      <c r="A2" s="275" t="s">
        <v>1118</v>
      </c>
      <c r="B2" s="275"/>
      <c r="C2" s="275"/>
      <c r="D2" s="275"/>
      <c r="E2" s="275"/>
      <c r="F2" s="275"/>
      <c r="G2" s="275"/>
      <c r="H2" s="275"/>
      <c r="I2" s="275"/>
      <c r="J2" s="275"/>
      <c r="K2" s="275"/>
      <c r="L2" s="275"/>
      <c r="M2" s="275"/>
      <c r="N2" s="275"/>
      <c r="O2" s="275"/>
      <c r="P2" s="275"/>
      <c r="Q2" s="275"/>
      <c r="R2" s="275"/>
    </row>
    <row r="3" spans="1:18" ht="20.25" customHeight="1">
      <c r="D3" s="134"/>
      <c r="E3" s="134"/>
      <c r="F3" s="134"/>
      <c r="G3" s="134"/>
      <c r="H3" s="134"/>
      <c r="I3" s="134"/>
      <c r="R3" s="4" t="s">
        <v>1119</v>
      </c>
    </row>
    <row r="4" spans="1:18" s="19" customFormat="1" ht="23.1" customHeight="1">
      <c r="A4" s="277" t="s">
        <v>4</v>
      </c>
      <c r="B4" s="277"/>
      <c r="C4" s="277" t="s">
        <v>1120</v>
      </c>
      <c r="D4" s="135">
        <v>501</v>
      </c>
      <c r="E4" s="135">
        <v>502</v>
      </c>
      <c r="F4" s="135">
        <v>503</v>
      </c>
      <c r="G4" s="135">
        <v>504</v>
      </c>
      <c r="H4" s="135">
        <v>505</v>
      </c>
      <c r="I4" s="135">
        <v>506</v>
      </c>
      <c r="J4" s="135">
        <v>507</v>
      </c>
      <c r="K4" s="135">
        <v>508</v>
      </c>
      <c r="L4" s="135">
        <v>509</v>
      </c>
      <c r="M4" s="135">
        <v>510</v>
      </c>
      <c r="N4" s="135">
        <v>511</v>
      </c>
      <c r="O4" s="135">
        <v>512</v>
      </c>
      <c r="P4" s="135">
        <v>513</v>
      </c>
      <c r="Q4" s="135">
        <v>514</v>
      </c>
      <c r="R4" s="135">
        <v>515</v>
      </c>
    </row>
    <row r="5" spans="1:18" s="19" customFormat="1" ht="69" customHeight="1">
      <c r="A5" s="135" t="s">
        <v>8</v>
      </c>
      <c r="B5" s="135" t="s">
        <v>9</v>
      </c>
      <c r="C5" s="277"/>
      <c r="D5" s="136" t="s">
        <v>1121</v>
      </c>
      <c r="E5" s="136" t="s">
        <v>1122</v>
      </c>
      <c r="F5" s="136" t="s">
        <v>1123</v>
      </c>
      <c r="G5" s="136" t="s">
        <v>1124</v>
      </c>
      <c r="H5" s="136" t="s">
        <v>1125</v>
      </c>
      <c r="I5" s="136" t="s">
        <v>1126</v>
      </c>
      <c r="J5" s="136" t="s">
        <v>1127</v>
      </c>
      <c r="K5" s="136" t="s">
        <v>1128</v>
      </c>
      <c r="L5" s="136" t="s">
        <v>1129</v>
      </c>
      <c r="M5" s="136" t="s">
        <v>1130</v>
      </c>
      <c r="N5" s="136" t="s">
        <v>1131</v>
      </c>
      <c r="O5" s="136" t="s">
        <v>1132</v>
      </c>
      <c r="P5" s="136" t="s">
        <v>1006</v>
      </c>
      <c r="Q5" s="136" t="s">
        <v>1133</v>
      </c>
      <c r="R5" s="136" t="s">
        <v>988</v>
      </c>
    </row>
    <row r="6" spans="1:18" ht="20.100000000000001" customHeight="1">
      <c r="A6" s="29">
        <v>201</v>
      </c>
      <c r="B6" s="35" t="s">
        <v>1134</v>
      </c>
      <c r="C6" s="137">
        <f>SUM(D6:R6)</f>
        <v>14127</v>
      </c>
      <c r="D6" s="138">
        <f>3784+1123</f>
        <v>4907</v>
      </c>
      <c r="E6" s="138">
        <f>4970+1100</f>
        <v>6070</v>
      </c>
      <c r="F6" s="138">
        <v>207</v>
      </c>
      <c r="G6" s="138"/>
      <c r="H6" s="138">
        <v>2766</v>
      </c>
      <c r="I6" s="138">
        <v>8</v>
      </c>
      <c r="J6" s="138"/>
      <c r="K6" s="138"/>
      <c r="L6" s="138">
        <v>169</v>
      </c>
      <c r="M6" s="138"/>
      <c r="N6" s="138"/>
      <c r="O6" s="138"/>
      <c r="P6" s="138"/>
      <c r="Q6" s="138"/>
      <c r="R6" s="138"/>
    </row>
    <row r="7" spans="1:18" ht="20.100000000000001" customHeight="1">
      <c r="A7" s="29">
        <v>202</v>
      </c>
      <c r="B7" s="35" t="s">
        <v>172</v>
      </c>
      <c r="C7" s="137">
        <f t="shared" ref="C7:C31" si="0">SUM(D7:R7)</f>
        <v>0</v>
      </c>
      <c r="D7" s="138"/>
      <c r="E7" s="138"/>
      <c r="F7" s="138"/>
      <c r="G7" s="138"/>
      <c r="H7" s="138"/>
      <c r="I7" s="138"/>
      <c r="J7" s="138"/>
      <c r="K7" s="138"/>
      <c r="L7" s="138"/>
      <c r="M7" s="138"/>
      <c r="N7" s="138"/>
      <c r="O7" s="138"/>
      <c r="P7" s="138"/>
      <c r="Q7" s="138"/>
      <c r="R7" s="138"/>
    </row>
    <row r="8" spans="1:18" ht="20.100000000000001" customHeight="1">
      <c r="A8" s="29">
        <v>203</v>
      </c>
      <c r="B8" s="35" t="s">
        <v>176</v>
      </c>
      <c r="C8" s="137">
        <f t="shared" si="0"/>
        <v>51</v>
      </c>
      <c r="D8" s="138">
        <v>7</v>
      </c>
      <c r="E8" s="138">
        <v>44</v>
      </c>
      <c r="F8" s="138"/>
      <c r="G8" s="138"/>
      <c r="H8" s="138"/>
      <c r="I8" s="138"/>
      <c r="J8" s="138"/>
      <c r="K8" s="138"/>
      <c r="L8" s="138"/>
      <c r="M8" s="138"/>
      <c r="N8" s="138"/>
      <c r="O8" s="138"/>
      <c r="P8" s="138"/>
      <c r="Q8" s="138"/>
      <c r="R8" s="138"/>
    </row>
    <row r="9" spans="1:18" ht="20.100000000000001" customHeight="1">
      <c r="A9" s="29">
        <v>204</v>
      </c>
      <c r="B9" s="35" t="s">
        <v>1113</v>
      </c>
      <c r="C9" s="137">
        <f t="shared" si="0"/>
        <v>5396</v>
      </c>
      <c r="D9" s="138">
        <f>1941+662</f>
        <v>2603</v>
      </c>
      <c r="E9" s="138">
        <f>1073+458</f>
        <v>1531</v>
      </c>
      <c r="F9" s="138">
        <f>362+880</f>
        <v>1242</v>
      </c>
      <c r="G9" s="138"/>
      <c r="H9" s="138"/>
      <c r="I9" s="138"/>
      <c r="J9" s="138"/>
      <c r="K9" s="138"/>
      <c r="L9" s="138">
        <v>20</v>
      </c>
      <c r="M9" s="138"/>
      <c r="N9" s="138"/>
      <c r="O9" s="138"/>
      <c r="P9" s="138"/>
      <c r="Q9" s="138"/>
      <c r="R9" s="138"/>
    </row>
    <row r="10" spans="1:18" ht="20.100000000000001" customHeight="1">
      <c r="A10" s="29">
        <v>205</v>
      </c>
      <c r="B10" s="35" t="s">
        <v>237</v>
      </c>
      <c r="C10" s="137">
        <f t="shared" si="0"/>
        <v>16386</v>
      </c>
      <c r="D10" s="138">
        <v>16</v>
      </c>
      <c r="E10" s="138">
        <v>492</v>
      </c>
      <c r="F10" s="138">
        <f>6277+491</f>
        <v>6768</v>
      </c>
      <c r="G10" s="138"/>
      <c r="H10" s="138">
        <f>6746+1161</f>
        <v>7907</v>
      </c>
      <c r="I10" s="138">
        <v>63</v>
      </c>
      <c r="J10" s="138"/>
      <c r="K10" s="138"/>
      <c r="L10" s="138">
        <f>720+410</f>
        <v>1130</v>
      </c>
      <c r="M10" s="138"/>
      <c r="N10" s="138"/>
      <c r="O10" s="138"/>
      <c r="P10" s="138"/>
      <c r="Q10" s="138"/>
      <c r="R10" s="138">
        <v>10</v>
      </c>
    </row>
    <row r="11" spans="1:18" ht="20.100000000000001" customHeight="1">
      <c r="A11" s="29">
        <v>206</v>
      </c>
      <c r="B11" s="35" t="s">
        <v>285</v>
      </c>
      <c r="C11" s="137">
        <f t="shared" si="0"/>
        <v>2290</v>
      </c>
      <c r="D11" s="138"/>
      <c r="E11" s="138">
        <v>25</v>
      </c>
      <c r="F11" s="138"/>
      <c r="G11" s="138"/>
      <c r="H11" s="138"/>
      <c r="I11" s="138"/>
      <c r="J11" s="138">
        <v>2265</v>
      </c>
      <c r="K11" s="138"/>
      <c r="L11" s="138"/>
      <c r="M11" s="138"/>
      <c r="N11" s="138"/>
      <c r="O11" s="138"/>
      <c r="P11" s="138"/>
      <c r="Q11" s="138"/>
      <c r="R11" s="138"/>
    </row>
    <row r="12" spans="1:18" ht="20.100000000000001" customHeight="1">
      <c r="A12" s="29">
        <v>207</v>
      </c>
      <c r="B12" s="35" t="s">
        <v>334</v>
      </c>
      <c r="C12" s="137">
        <f t="shared" si="0"/>
        <v>284</v>
      </c>
      <c r="D12" s="138">
        <v>16</v>
      </c>
      <c r="E12" s="138">
        <f>259+9</f>
        <v>268</v>
      </c>
      <c r="F12" s="138"/>
      <c r="G12" s="138"/>
      <c r="H12" s="138"/>
      <c r="I12" s="138"/>
      <c r="J12" s="138"/>
      <c r="K12" s="138"/>
      <c r="L12" s="138"/>
      <c r="M12" s="138"/>
      <c r="N12" s="138"/>
      <c r="O12" s="138"/>
      <c r="P12" s="138"/>
      <c r="Q12" s="138"/>
      <c r="R12" s="138"/>
    </row>
    <row r="13" spans="1:18" ht="20.100000000000001" customHeight="1">
      <c r="A13" s="29">
        <v>208</v>
      </c>
      <c r="B13" s="35" t="s">
        <v>376</v>
      </c>
      <c r="C13" s="137">
        <f t="shared" si="0"/>
        <v>10257</v>
      </c>
      <c r="D13" s="138">
        <v>2443</v>
      </c>
      <c r="E13" s="138">
        <v>287</v>
      </c>
      <c r="F13" s="138">
        <v>28</v>
      </c>
      <c r="G13" s="138"/>
      <c r="H13" s="138">
        <v>1526</v>
      </c>
      <c r="I13" s="138"/>
      <c r="J13" s="138">
        <v>47</v>
      </c>
      <c r="K13" s="138"/>
      <c r="L13" s="138">
        <f>2129+3785</f>
        <v>5914</v>
      </c>
      <c r="M13" s="138"/>
      <c r="N13" s="138"/>
      <c r="O13" s="138"/>
      <c r="P13" s="138"/>
      <c r="Q13" s="138"/>
      <c r="R13" s="138">
        <v>12</v>
      </c>
    </row>
    <row r="14" spans="1:18" ht="20.100000000000001" customHeight="1">
      <c r="A14" s="29">
        <v>210</v>
      </c>
      <c r="B14" s="35" t="s">
        <v>484</v>
      </c>
      <c r="C14" s="137">
        <f t="shared" si="0"/>
        <v>5529</v>
      </c>
      <c r="D14" s="138">
        <v>290</v>
      </c>
      <c r="E14" s="138">
        <v>1264</v>
      </c>
      <c r="F14" s="138">
        <v>150</v>
      </c>
      <c r="G14" s="138"/>
      <c r="H14" s="138">
        <f>1936+1486</f>
        <v>3422</v>
      </c>
      <c r="I14" s="138"/>
      <c r="J14" s="138"/>
      <c r="K14" s="138"/>
      <c r="L14" s="138">
        <f>389+7</f>
        <v>396</v>
      </c>
      <c r="M14" s="138"/>
      <c r="N14" s="138"/>
      <c r="O14" s="138"/>
      <c r="P14" s="138"/>
      <c r="Q14" s="138"/>
      <c r="R14" s="138">
        <v>7</v>
      </c>
    </row>
    <row r="15" spans="1:18" ht="20.100000000000001" customHeight="1">
      <c r="A15" s="29">
        <v>211</v>
      </c>
      <c r="B15" s="35" t="s">
        <v>547</v>
      </c>
      <c r="C15" s="137">
        <f t="shared" si="0"/>
        <v>2231</v>
      </c>
      <c r="D15" s="138"/>
      <c r="E15" s="138">
        <v>7</v>
      </c>
      <c r="F15" s="138">
        <f>2222-1630</f>
        <v>592</v>
      </c>
      <c r="G15" s="138">
        <v>1630</v>
      </c>
      <c r="H15" s="138"/>
      <c r="I15" s="138"/>
      <c r="J15" s="138"/>
      <c r="K15" s="138"/>
      <c r="L15" s="138">
        <v>2</v>
      </c>
      <c r="M15" s="138"/>
      <c r="N15" s="138"/>
      <c r="O15" s="138"/>
      <c r="P15" s="138"/>
      <c r="Q15" s="138"/>
      <c r="R15" s="138"/>
    </row>
    <row r="16" spans="1:18" ht="20.100000000000001" customHeight="1">
      <c r="A16" s="29">
        <v>212</v>
      </c>
      <c r="B16" s="35" t="s">
        <v>611</v>
      </c>
      <c r="C16" s="137">
        <f t="shared" si="0"/>
        <v>983</v>
      </c>
      <c r="D16" s="138">
        <v>85</v>
      </c>
      <c r="E16" s="138">
        <v>144</v>
      </c>
      <c r="F16" s="138">
        <v>193</v>
      </c>
      <c r="G16" s="138"/>
      <c r="H16" s="138">
        <v>561</v>
      </c>
      <c r="I16" s="138"/>
      <c r="J16" s="138"/>
      <c r="K16" s="138"/>
      <c r="L16" s="138"/>
      <c r="M16" s="138"/>
      <c r="N16" s="138"/>
      <c r="O16" s="138"/>
      <c r="P16" s="138"/>
      <c r="Q16" s="138"/>
      <c r="R16" s="138"/>
    </row>
    <row r="17" spans="1:18" ht="20.100000000000001" customHeight="1">
      <c r="A17" s="29">
        <v>213</v>
      </c>
      <c r="B17" s="35" t="s">
        <v>627</v>
      </c>
      <c r="C17" s="137">
        <f t="shared" si="0"/>
        <v>5645</v>
      </c>
      <c r="D17" s="138">
        <v>165</v>
      </c>
      <c r="E17" s="138">
        <f>1256+162</f>
        <v>1418</v>
      </c>
      <c r="F17" s="138">
        <f>1489+130+100</f>
        <v>1719</v>
      </c>
      <c r="G17" s="138"/>
      <c r="H17" s="138">
        <v>527</v>
      </c>
      <c r="I17" s="138"/>
      <c r="J17" s="138">
        <v>886</v>
      </c>
      <c r="K17" s="138"/>
      <c r="L17" s="138">
        <f>721+123</f>
        <v>844</v>
      </c>
      <c r="M17" s="138"/>
      <c r="N17" s="138"/>
      <c r="O17" s="138"/>
      <c r="P17" s="138"/>
      <c r="Q17" s="138"/>
      <c r="R17" s="138">
        <v>86</v>
      </c>
    </row>
    <row r="18" spans="1:18" ht="20.100000000000001" customHeight="1">
      <c r="A18" s="29">
        <v>214</v>
      </c>
      <c r="B18" s="35" t="s">
        <v>718</v>
      </c>
      <c r="C18" s="137">
        <f t="shared" si="0"/>
        <v>270</v>
      </c>
      <c r="D18" s="138"/>
      <c r="E18" s="138"/>
      <c r="F18" s="138">
        <v>270</v>
      </c>
      <c r="G18" s="138"/>
      <c r="H18" s="138"/>
      <c r="I18" s="138"/>
      <c r="J18" s="138"/>
      <c r="K18" s="138"/>
      <c r="L18" s="138"/>
      <c r="M18" s="138"/>
      <c r="N18" s="138"/>
      <c r="O18" s="138"/>
      <c r="P18" s="138"/>
      <c r="Q18" s="138"/>
      <c r="R18" s="138"/>
    </row>
    <row r="19" spans="1:18" ht="20.100000000000001" customHeight="1">
      <c r="A19" s="29">
        <v>215</v>
      </c>
      <c r="B19" s="139" t="s">
        <v>763</v>
      </c>
      <c r="C19" s="137">
        <f t="shared" si="0"/>
        <v>6454</v>
      </c>
      <c r="D19" s="138">
        <v>35</v>
      </c>
      <c r="E19" s="138">
        <v>126</v>
      </c>
      <c r="F19" s="138"/>
      <c r="G19" s="138"/>
      <c r="H19" s="138">
        <v>335</v>
      </c>
      <c r="I19" s="138"/>
      <c r="J19" s="138">
        <v>1620</v>
      </c>
      <c r="K19" s="138">
        <f>1282+3056</f>
        <v>4338</v>
      </c>
      <c r="L19" s="138"/>
      <c r="M19" s="138"/>
      <c r="N19" s="138"/>
      <c r="O19" s="138"/>
      <c r="P19" s="138"/>
      <c r="Q19" s="138"/>
      <c r="R19" s="138"/>
    </row>
    <row r="20" spans="1:18" ht="20.100000000000001" customHeight="1">
      <c r="A20" s="29">
        <v>216</v>
      </c>
      <c r="B20" s="139" t="s">
        <v>808</v>
      </c>
      <c r="C20" s="137">
        <f t="shared" si="0"/>
        <v>535</v>
      </c>
      <c r="D20" s="138"/>
      <c r="E20" s="138">
        <v>159</v>
      </c>
      <c r="F20" s="138"/>
      <c r="G20" s="138">
        <v>66</v>
      </c>
      <c r="H20" s="138"/>
      <c r="I20" s="138"/>
      <c r="J20" s="138">
        <v>310</v>
      </c>
      <c r="K20" s="138"/>
      <c r="L20" s="138"/>
      <c r="M20" s="138"/>
      <c r="N20" s="138"/>
      <c r="O20" s="138"/>
      <c r="P20" s="138"/>
      <c r="Q20" s="138"/>
      <c r="R20" s="138"/>
    </row>
    <row r="21" spans="1:18" ht="20.100000000000001" customHeight="1">
      <c r="A21" s="29">
        <v>217</v>
      </c>
      <c r="B21" s="29" t="s">
        <v>821</v>
      </c>
      <c r="C21" s="137">
        <f t="shared" si="0"/>
        <v>0</v>
      </c>
      <c r="D21" s="138"/>
      <c r="E21" s="138"/>
      <c r="F21" s="138"/>
      <c r="G21" s="138"/>
      <c r="H21" s="138"/>
      <c r="I21" s="138"/>
      <c r="J21" s="138"/>
      <c r="K21" s="138"/>
      <c r="L21" s="138"/>
      <c r="M21" s="138"/>
      <c r="N21" s="138"/>
      <c r="O21" s="138"/>
      <c r="P21" s="138"/>
      <c r="Q21" s="138"/>
      <c r="R21" s="138"/>
    </row>
    <row r="22" spans="1:18" ht="20.100000000000001" customHeight="1">
      <c r="A22" s="29">
        <v>219</v>
      </c>
      <c r="B22" s="139" t="s">
        <v>847</v>
      </c>
      <c r="C22" s="137">
        <f t="shared" si="0"/>
        <v>0</v>
      </c>
      <c r="D22" s="138"/>
      <c r="E22" s="138"/>
      <c r="F22" s="138"/>
      <c r="G22" s="138"/>
      <c r="H22" s="138"/>
      <c r="I22" s="138"/>
      <c r="J22" s="138"/>
      <c r="K22" s="138"/>
      <c r="L22" s="138"/>
      <c r="M22" s="138"/>
      <c r="N22" s="138"/>
      <c r="O22" s="138"/>
      <c r="P22" s="138"/>
      <c r="Q22" s="138"/>
      <c r="R22" s="138"/>
    </row>
    <row r="23" spans="1:18" ht="20.100000000000001" customHeight="1">
      <c r="A23" s="29">
        <v>220</v>
      </c>
      <c r="B23" s="139" t="s">
        <v>856</v>
      </c>
      <c r="C23" s="137">
        <f t="shared" si="0"/>
        <v>374</v>
      </c>
      <c r="D23" s="138">
        <v>9</v>
      </c>
      <c r="E23" s="138">
        <v>365</v>
      </c>
      <c r="F23" s="138"/>
      <c r="G23" s="138"/>
      <c r="H23" s="138"/>
      <c r="I23" s="138"/>
      <c r="J23" s="138"/>
      <c r="K23" s="138"/>
      <c r="L23" s="138"/>
      <c r="M23" s="138"/>
      <c r="N23" s="138"/>
      <c r="O23" s="138"/>
      <c r="P23" s="138"/>
      <c r="Q23" s="138"/>
      <c r="R23" s="138"/>
    </row>
    <row r="24" spans="1:18" ht="20.100000000000001" customHeight="1">
      <c r="A24" s="29">
        <v>221</v>
      </c>
      <c r="B24" s="139" t="s">
        <v>893</v>
      </c>
      <c r="C24" s="137">
        <f t="shared" si="0"/>
        <v>2725</v>
      </c>
      <c r="D24" s="138">
        <v>215</v>
      </c>
      <c r="E24" s="138"/>
      <c r="F24" s="138">
        <v>1581</v>
      </c>
      <c r="G24" s="138"/>
      <c r="H24" s="138">
        <v>929</v>
      </c>
      <c r="I24" s="138"/>
      <c r="J24" s="138"/>
      <c r="K24" s="138"/>
      <c r="L24" s="138"/>
      <c r="M24" s="138"/>
      <c r="N24" s="138"/>
      <c r="O24" s="138"/>
      <c r="P24" s="138"/>
      <c r="Q24" s="138"/>
      <c r="R24" s="138"/>
    </row>
    <row r="25" spans="1:18" ht="20.100000000000001" customHeight="1">
      <c r="A25" s="29">
        <v>222</v>
      </c>
      <c r="B25" s="139" t="s">
        <v>913</v>
      </c>
      <c r="C25" s="137">
        <f t="shared" si="0"/>
        <v>0</v>
      </c>
      <c r="D25" s="138"/>
      <c r="E25" s="138"/>
      <c r="F25" s="138"/>
      <c r="G25" s="138"/>
      <c r="H25" s="138"/>
      <c r="I25" s="138"/>
      <c r="J25" s="138"/>
      <c r="K25" s="138"/>
      <c r="L25" s="138"/>
      <c r="M25" s="138"/>
      <c r="N25" s="138"/>
      <c r="O25" s="138"/>
      <c r="P25" s="138"/>
      <c r="Q25" s="138"/>
      <c r="R25" s="138"/>
    </row>
    <row r="26" spans="1:18" ht="20.100000000000001" customHeight="1">
      <c r="A26" s="29">
        <v>224</v>
      </c>
      <c r="B26" s="139" t="s">
        <v>953</v>
      </c>
      <c r="C26" s="137">
        <f t="shared" si="0"/>
        <v>646</v>
      </c>
      <c r="D26" s="138">
        <v>142</v>
      </c>
      <c r="E26" s="138">
        <v>376</v>
      </c>
      <c r="F26" s="138">
        <v>25</v>
      </c>
      <c r="G26" s="138"/>
      <c r="H26" s="138"/>
      <c r="I26" s="138"/>
      <c r="J26" s="138"/>
      <c r="K26" s="138"/>
      <c r="L26" s="138">
        <v>43</v>
      </c>
      <c r="M26" s="138"/>
      <c r="N26" s="138"/>
      <c r="O26" s="138"/>
      <c r="P26" s="138"/>
      <c r="Q26" s="138"/>
      <c r="R26" s="138">
        <v>60</v>
      </c>
    </row>
    <row r="27" spans="1:18" ht="20.100000000000001" customHeight="1">
      <c r="A27" s="29">
        <v>227</v>
      </c>
      <c r="B27" s="29" t="s">
        <v>987</v>
      </c>
      <c r="C27" s="137">
        <f t="shared" si="0"/>
        <v>1200</v>
      </c>
      <c r="D27" s="138"/>
      <c r="E27" s="138"/>
      <c r="F27" s="138"/>
      <c r="G27" s="138"/>
      <c r="H27" s="138"/>
      <c r="I27" s="138"/>
      <c r="J27" s="138"/>
      <c r="K27" s="138"/>
      <c r="L27" s="138"/>
      <c r="M27" s="138"/>
      <c r="N27" s="138"/>
      <c r="O27" s="138"/>
      <c r="P27" s="138"/>
      <c r="Q27" s="138">
        <v>1200</v>
      </c>
      <c r="R27" s="138"/>
    </row>
    <row r="28" spans="1:18" ht="20.100000000000001" customHeight="1">
      <c r="A28" s="29">
        <v>229</v>
      </c>
      <c r="B28" s="35" t="s">
        <v>988</v>
      </c>
      <c r="C28" s="137">
        <f t="shared" si="0"/>
        <v>2699</v>
      </c>
      <c r="D28" s="138"/>
      <c r="E28" s="138">
        <v>50</v>
      </c>
      <c r="F28" s="138"/>
      <c r="G28" s="138"/>
      <c r="H28" s="138"/>
      <c r="I28" s="138"/>
      <c r="J28" s="138">
        <f>44+182</f>
        <v>226</v>
      </c>
      <c r="K28" s="138"/>
      <c r="L28" s="138"/>
      <c r="M28" s="138"/>
      <c r="N28" s="138"/>
      <c r="O28" s="138"/>
      <c r="P28" s="138"/>
      <c r="Q28" s="138">
        <v>2423</v>
      </c>
      <c r="R28" s="138"/>
    </row>
    <row r="29" spans="1:18" ht="20.100000000000001" customHeight="1">
      <c r="A29" s="29">
        <v>230</v>
      </c>
      <c r="B29" s="35" t="s">
        <v>1006</v>
      </c>
      <c r="C29" s="137">
        <f t="shared" si="0"/>
        <v>15848</v>
      </c>
      <c r="D29" s="138"/>
      <c r="E29" s="138"/>
      <c r="F29" s="138"/>
      <c r="G29" s="138"/>
      <c r="H29" s="138"/>
      <c r="I29" s="138"/>
      <c r="J29" s="138"/>
      <c r="K29" s="138"/>
      <c r="L29" s="138"/>
      <c r="M29" s="138"/>
      <c r="N29" s="138"/>
      <c r="O29" s="138">
        <v>16075</v>
      </c>
      <c r="P29" s="138">
        <v>-227</v>
      </c>
      <c r="Q29" s="138"/>
      <c r="R29" s="138"/>
    </row>
    <row r="30" spans="1:18" ht="20.100000000000001" customHeight="1">
      <c r="A30" s="29">
        <v>232</v>
      </c>
      <c r="B30" s="139" t="s">
        <v>990</v>
      </c>
      <c r="C30" s="137">
        <f t="shared" si="0"/>
        <v>11145</v>
      </c>
      <c r="D30" s="138"/>
      <c r="E30" s="138"/>
      <c r="F30" s="138"/>
      <c r="G30" s="138"/>
      <c r="H30" s="138"/>
      <c r="I30" s="138"/>
      <c r="J30" s="138"/>
      <c r="K30" s="138"/>
      <c r="L30" s="138"/>
      <c r="M30" s="138"/>
      <c r="N30" s="138">
        <v>11145</v>
      </c>
      <c r="O30" s="138"/>
      <c r="P30" s="138"/>
      <c r="Q30" s="138"/>
      <c r="R30" s="138"/>
    </row>
    <row r="31" spans="1:18" ht="20.100000000000001" customHeight="1">
      <c r="A31" s="29">
        <v>233</v>
      </c>
      <c r="B31" s="139" t="s">
        <v>996</v>
      </c>
      <c r="C31" s="137">
        <f t="shared" si="0"/>
        <v>10</v>
      </c>
      <c r="D31" s="138"/>
      <c r="E31" s="138"/>
      <c r="F31" s="138"/>
      <c r="G31" s="138"/>
      <c r="H31" s="138"/>
      <c r="I31" s="138"/>
      <c r="J31" s="138"/>
      <c r="K31" s="138"/>
      <c r="L31" s="138"/>
      <c r="M31" s="138"/>
      <c r="N31" s="138">
        <v>10</v>
      </c>
      <c r="O31" s="138"/>
      <c r="P31" s="138"/>
      <c r="Q31" s="138"/>
      <c r="R31" s="138"/>
    </row>
    <row r="32" spans="1:18" ht="20.100000000000001" customHeight="1">
      <c r="A32" s="279" t="s">
        <v>1103</v>
      </c>
      <c r="B32" s="279"/>
      <c r="C32" s="137">
        <f>SUM(C6:C31)</f>
        <v>105085</v>
      </c>
      <c r="D32" s="137">
        <f>SUM(D6:D31)</f>
        <v>10933</v>
      </c>
      <c r="E32" s="137">
        <f t="shared" ref="E32:R32" si="1">SUM(E6:E31)</f>
        <v>12626</v>
      </c>
      <c r="F32" s="137">
        <f t="shared" si="1"/>
        <v>12775</v>
      </c>
      <c r="G32" s="137">
        <f t="shared" si="1"/>
        <v>1696</v>
      </c>
      <c r="H32" s="137">
        <f t="shared" si="1"/>
        <v>17973</v>
      </c>
      <c r="I32" s="137">
        <f t="shared" si="1"/>
        <v>71</v>
      </c>
      <c r="J32" s="137">
        <f t="shared" si="1"/>
        <v>5354</v>
      </c>
      <c r="K32" s="137">
        <f t="shared" si="1"/>
        <v>4338</v>
      </c>
      <c r="L32" s="137">
        <f t="shared" si="1"/>
        <v>8518</v>
      </c>
      <c r="M32" s="137">
        <f t="shared" si="1"/>
        <v>0</v>
      </c>
      <c r="N32" s="137">
        <f t="shared" si="1"/>
        <v>11155</v>
      </c>
      <c r="O32" s="137">
        <f t="shared" si="1"/>
        <v>16075</v>
      </c>
      <c r="P32" s="137">
        <f t="shared" si="1"/>
        <v>-227</v>
      </c>
      <c r="Q32" s="137">
        <f t="shared" si="1"/>
        <v>3623</v>
      </c>
      <c r="R32" s="137">
        <f t="shared" si="1"/>
        <v>175</v>
      </c>
    </row>
  </sheetData>
  <mergeCells count="4">
    <mergeCell ref="A2:R2"/>
    <mergeCell ref="A4:B4"/>
    <mergeCell ref="A32:B32"/>
    <mergeCell ref="C4:C5"/>
  </mergeCells>
  <phoneticPr fontId="14" type="noConversion"/>
  <printOptions horizontalCentered="1"/>
  <pageMargins left="0.47222222222222199" right="0.47222222222222199" top="7.8472222222222193E-2" bottom="0.156944444444444" header="0.118055555555556" footer="0.118055555555556"/>
  <pageSetup paperSize="9" scale="80" orientation="landscape"/>
</worksheet>
</file>

<file path=xl/worksheets/sheet6.xml><?xml version="1.0" encoding="utf-8"?>
<worksheet xmlns="http://schemas.openxmlformats.org/spreadsheetml/2006/main" xmlns:r="http://schemas.openxmlformats.org/officeDocument/2006/relationships">
  <dimension ref="A1:AB18"/>
  <sheetViews>
    <sheetView showGridLines="0" showZeros="0" workbookViewId="0">
      <selection activeCell="U18" sqref="U18:AB18"/>
    </sheetView>
  </sheetViews>
  <sheetFormatPr defaultColWidth="5.75" defaultRowHeight="13.5"/>
  <cols>
    <col min="1" max="1" width="15.125" style="105" customWidth="1"/>
    <col min="2" max="2" width="9" style="105" customWidth="1"/>
    <col min="3" max="4" width="6.75" style="105" customWidth="1"/>
    <col min="5" max="15" width="5.625" style="105" customWidth="1"/>
    <col min="16" max="16" width="6" style="105" customWidth="1"/>
    <col min="17" max="19" width="5.625" style="105" customWidth="1"/>
    <col min="20" max="20" width="6.75" style="105" customWidth="1"/>
    <col min="21" max="21" width="4.5" style="105" customWidth="1"/>
    <col min="22" max="25" width="5.625" style="105" customWidth="1"/>
    <col min="26" max="26" width="5" style="105" customWidth="1"/>
    <col min="27" max="27" width="6" style="106" customWidth="1"/>
    <col min="28" max="28" width="5.625" style="105" customWidth="1"/>
    <col min="29" max="16384" width="5.75" style="105"/>
  </cols>
  <sheetData>
    <row r="1" spans="1:28" ht="14.25">
      <c r="A1" s="22" t="s">
        <v>1135</v>
      </c>
    </row>
    <row r="2" spans="1:28" s="104" customFormat="1" ht="33.950000000000003" customHeight="1">
      <c r="A2" s="276" t="s">
        <v>1136</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row>
    <row r="3" spans="1:28" ht="17.100000000000001" customHeight="1">
      <c r="A3" s="109"/>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31"/>
      <c r="AB3" s="109" t="s">
        <v>3</v>
      </c>
    </row>
    <row r="4" spans="1:28" ht="31.5" customHeight="1">
      <c r="A4" s="283" t="s">
        <v>1137</v>
      </c>
      <c r="B4" s="129" t="s">
        <v>1138</v>
      </c>
      <c r="C4" s="129"/>
      <c r="D4" s="129"/>
      <c r="E4" s="129"/>
      <c r="F4" s="129"/>
      <c r="G4" s="129"/>
      <c r="H4" s="129"/>
      <c r="I4" s="129"/>
      <c r="J4" s="129"/>
      <c r="K4" s="129"/>
      <c r="L4" s="129"/>
      <c r="M4" s="129"/>
      <c r="N4" s="129"/>
      <c r="O4" s="129"/>
      <c r="P4" s="129"/>
      <c r="Q4" s="129"/>
      <c r="R4" s="129"/>
      <c r="S4" s="129"/>
      <c r="T4" s="129"/>
      <c r="U4" s="129"/>
      <c r="V4" s="129"/>
      <c r="W4" s="129"/>
      <c r="X4" s="129"/>
      <c r="Y4" s="129"/>
      <c r="Z4" s="129"/>
      <c r="AA4" s="132"/>
      <c r="AB4" s="129"/>
    </row>
    <row r="5" spans="1:28" ht="17.100000000000001" customHeight="1">
      <c r="A5" s="284"/>
      <c r="B5" s="286" t="s">
        <v>40</v>
      </c>
      <c r="C5" s="280" t="s">
        <v>1139</v>
      </c>
      <c r="D5" s="281"/>
      <c r="E5" s="281"/>
      <c r="F5" s="281"/>
      <c r="G5" s="281"/>
      <c r="H5" s="281"/>
      <c r="I5" s="281"/>
      <c r="J5" s="281"/>
      <c r="K5" s="281"/>
      <c r="L5" s="281"/>
      <c r="M5" s="281"/>
      <c r="N5" s="281"/>
      <c r="O5" s="281"/>
      <c r="P5" s="281"/>
      <c r="Q5" s="281"/>
      <c r="R5" s="281"/>
      <c r="S5" s="282"/>
      <c r="T5" s="280" t="s">
        <v>1140</v>
      </c>
      <c r="U5" s="281"/>
      <c r="V5" s="281"/>
      <c r="W5" s="281"/>
      <c r="X5" s="281"/>
      <c r="Y5" s="281"/>
      <c r="Z5" s="281"/>
      <c r="AA5" s="281"/>
      <c r="AB5" s="282"/>
    </row>
    <row r="6" spans="1:28" ht="126" customHeight="1">
      <c r="A6" s="285"/>
      <c r="B6" s="287"/>
      <c r="C6" s="111" t="s">
        <v>1141</v>
      </c>
      <c r="D6" s="111" t="s">
        <v>1142</v>
      </c>
      <c r="E6" s="111" t="s">
        <v>1143</v>
      </c>
      <c r="F6" s="111" t="s">
        <v>1144</v>
      </c>
      <c r="G6" s="111" t="s">
        <v>1145</v>
      </c>
      <c r="H6" s="111" t="s">
        <v>1146</v>
      </c>
      <c r="I6" s="111" t="s">
        <v>1147</v>
      </c>
      <c r="J6" s="111" t="s">
        <v>1148</v>
      </c>
      <c r="K6" s="111" t="s">
        <v>1149</v>
      </c>
      <c r="L6" s="111" t="s">
        <v>1150</v>
      </c>
      <c r="M6" s="111" t="s">
        <v>1151</v>
      </c>
      <c r="N6" s="111" t="s">
        <v>1152</v>
      </c>
      <c r="O6" s="111" t="s">
        <v>1153</v>
      </c>
      <c r="P6" s="111" t="s">
        <v>1154</v>
      </c>
      <c r="Q6" s="111" t="s">
        <v>1155</v>
      </c>
      <c r="R6" s="111" t="s">
        <v>1156</v>
      </c>
      <c r="S6" s="111" t="s">
        <v>1157</v>
      </c>
      <c r="T6" s="111" t="s">
        <v>1141</v>
      </c>
      <c r="U6" s="111" t="s">
        <v>1158</v>
      </c>
      <c r="V6" s="111" t="s">
        <v>1159</v>
      </c>
      <c r="W6" s="111" t="s">
        <v>1160</v>
      </c>
      <c r="X6" s="111" t="s">
        <v>1161</v>
      </c>
      <c r="Y6" s="111" t="s">
        <v>1162</v>
      </c>
      <c r="Z6" s="111" t="s">
        <v>1163</v>
      </c>
      <c r="AA6" s="111" t="s">
        <v>1164</v>
      </c>
      <c r="AB6" s="111" t="s">
        <v>1165</v>
      </c>
    </row>
    <row r="7" spans="1:28" ht="15.95" customHeight="1">
      <c r="A7" s="112" t="s">
        <v>1166</v>
      </c>
      <c r="B7" s="113">
        <f>C7+T7</f>
        <v>94550</v>
      </c>
      <c r="C7" s="113">
        <f>SUM(D7:S7)</f>
        <v>84850</v>
      </c>
      <c r="D7" s="113">
        <f>D8+D9</f>
        <v>14875</v>
      </c>
      <c r="E7" s="113">
        <f t="shared" ref="E7:S7" si="0">E8+E9</f>
        <v>7612</v>
      </c>
      <c r="F7" s="113">
        <f t="shared" si="0"/>
        <v>0</v>
      </c>
      <c r="G7" s="113">
        <f t="shared" si="0"/>
        <v>2079</v>
      </c>
      <c r="H7" s="113">
        <f t="shared" si="0"/>
        <v>442</v>
      </c>
      <c r="I7" s="113">
        <f t="shared" si="0"/>
        <v>5500</v>
      </c>
      <c r="J7" s="113">
        <f t="shared" si="0"/>
        <v>5500</v>
      </c>
      <c r="K7" s="113">
        <f t="shared" si="0"/>
        <v>3000</v>
      </c>
      <c r="L7" s="113">
        <f t="shared" si="0"/>
        <v>10000</v>
      </c>
      <c r="M7" s="113">
        <f t="shared" si="0"/>
        <v>15000</v>
      </c>
      <c r="N7" s="113">
        <f t="shared" si="0"/>
        <v>4533</v>
      </c>
      <c r="O7" s="113">
        <f t="shared" si="0"/>
        <v>0</v>
      </c>
      <c r="P7" s="113">
        <f t="shared" si="0"/>
        <v>16000</v>
      </c>
      <c r="Q7" s="113">
        <f t="shared" si="0"/>
        <v>0</v>
      </c>
      <c r="R7" s="113">
        <f t="shared" si="0"/>
        <v>309</v>
      </c>
      <c r="S7" s="113">
        <f t="shared" si="0"/>
        <v>0</v>
      </c>
      <c r="T7" s="113">
        <f>SUM(U7:AB7)</f>
        <v>9700</v>
      </c>
      <c r="U7" s="113">
        <f t="shared" ref="U7:AB7" si="1">U8+U9</f>
        <v>2800</v>
      </c>
      <c r="V7" s="113">
        <f t="shared" si="1"/>
        <v>1300</v>
      </c>
      <c r="W7" s="113">
        <f t="shared" si="1"/>
        <v>3600</v>
      </c>
      <c r="X7" s="113">
        <f t="shared" si="1"/>
        <v>0</v>
      </c>
      <c r="Y7" s="113">
        <f t="shared" si="1"/>
        <v>0</v>
      </c>
      <c r="Z7" s="113">
        <f t="shared" si="1"/>
        <v>2000</v>
      </c>
      <c r="AA7" s="113">
        <f t="shared" si="1"/>
        <v>0</v>
      </c>
      <c r="AB7" s="113">
        <f t="shared" si="1"/>
        <v>0</v>
      </c>
    </row>
    <row r="8" spans="1:28" ht="15.95" customHeight="1">
      <c r="A8" s="112" t="s">
        <v>1167</v>
      </c>
      <c r="B8" s="113">
        <f t="shared" ref="B8:B18" si="2">C8+T8</f>
        <v>0</v>
      </c>
      <c r="C8" s="113">
        <f t="shared" ref="C8:C18" si="3">SUM(D8:S8)</f>
        <v>0</v>
      </c>
      <c r="D8" s="114"/>
      <c r="E8" s="114"/>
      <c r="F8" s="114"/>
      <c r="G8" s="114"/>
      <c r="H8" s="114"/>
      <c r="I8" s="114"/>
      <c r="J8" s="114"/>
      <c r="K8" s="114"/>
      <c r="L8" s="114"/>
      <c r="M8" s="114"/>
      <c r="N8" s="114"/>
      <c r="O8" s="114"/>
      <c r="P8" s="114"/>
      <c r="Q8" s="114"/>
      <c r="R8" s="114"/>
      <c r="S8" s="114"/>
      <c r="T8" s="113">
        <f>SUM(U8:AB8)</f>
        <v>0</v>
      </c>
      <c r="U8" s="114"/>
      <c r="V8" s="114"/>
      <c r="W8" s="114"/>
      <c r="X8" s="114"/>
      <c r="Y8" s="114"/>
      <c r="Z8" s="114"/>
      <c r="AA8" s="117"/>
      <c r="AB8" s="114"/>
    </row>
    <row r="9" spans="1:28" ht="15.95" customHeight="1">
      <c r="A9" s="112" t="s">
        <v>1168</v>
      </c>
      <c r="B9" s="113">
        <f t="shared" si="2"/>
        <v>94550</v>
      </c>
      <c r="C9" s="113">
        <f t="shared" si="3"/>
        <v>84850</v>
      </c>
      <c r="D9" s="127">
        <f>SUM(D10:D18)</f>
        <v>14875</v>
      </c>
      <c r="E9" s="127">
        <f t="shared" ref="E9:S9" si="4">SUM(E10:E18)</f>
        <v>7612</v>
      </c>
      <c r="F9" s="127">
        <f t="shared" si="4"/>
        <v>0</v>
      </c>
      <c r="G9" s="127">
        <f t="shared" si="4"/>
        <v>2079</v>
      </c>
      <c r="H9" s="127">
        <f t="shared" si="4"/>
        <v>442</v>
      </c>
      <c r="I9" s="127">
        <f t="shared" si="4"/>
        <v>5500</v>
      </c>
      <c r="J9" s="127">
        <f t="shared" si="4"/>
        <v>5500</v>
      </c>
      <c r="K9" s="127">
        <f t="shared" si="4"/>
        <v>3000</v>
      </c>
      <c r="L9" s="127">
        <f t="shared" si="4"/>
        <v>10000</v>
      </c>
      <c r="M9" s="127">
        <f t="shared" si="4"/>
        <v>15000</v>
      </c>
      <c r="N9" s="127">
        <f t="shared" si="4"/>
        <v>4533</v>
      </c>
      <c r="O9" s="127">
        <f t="shared" si="4"/>
        <v>0</v>
      </c>
      <c r="P9" s="127">
        <f t="shared" si="4"/>
        <v>16000</v>
      </c>
      <c r="Q9" s="127">
        <f t="shared" si="4"/>
        <v>0</v>
      </c>
      <c r="R9" s="127">
        <f t="shared" si="4"/>
        <v>309</v>
      </c>
      <c r="S9" s="127">
        <f t="shared" si="4"/>
        <v>0</v>
      </c>
      <c r="T9" s="127">
        <f>SUM(U9:AB9)</f>
        <v>9700</v>
      </c>
      <c r="U9" s="127">
        <f>SUM(U10:U18)</f>
        <v>2800</v>
      </c>
      <c r="V9" s="127">
        <f t="shared" ref="V9:AB9" si="5">SUM(V10:V18)</f>
        <v>1300</v>
      </c>
      <c r="W9" s="127">
        <f t="shared" si="5"/>
        <v>3600</v>
      </c>
      <c r="X9" s="127">
        <f t="shared" si="5"/>
        <v>0</v>
      </c>
      <c r="Y9" s="127">
        <f t="shared" si="5"/>
        <v>0</v>
      </c>
      <c r="Z9" s="127">
        <f t="shared" si="5"/>
        <v>2000</v>
      </c>
      <c r="AA9" s="127">
        <f t="shared" si="5"/>
        <v>0</v>
      </c>
      <c r="AB9" s="127">
        <f t="shared" si="5"/>
        <v>0</v>
      </c>
    </row>
    <row r="10" spans="1:28" ht="15.95" customHeight="1">
      <c r="A10" s="112" t="s">
        <v>1169</v>
      </c>
      <c r="B10" s="113">
        <f t="shared" si="2"/>
        <v>0</v>
      </c>
      <c r="C10" s="113">
        <f t="shared" si="3"/>
        <v>0</v>
      </c>
      <c r="D10" s="116"/>
      <c r="E10" s="116"/>
      <c r="F10" s="116"/>
      <c r="G10" s="116"/>
      <c r="H10" s="116"/>
      <c r="I10" s="116"/>
      <c r="J10" s="116"/>
      <c r="K10" s="116"/>
      <c r="L10" s="116"/>
      <c r="M10" s="116"/>
      <c r="N10" s="116"/>
      <c r="O10" s="116"/>
      <c r="P10" s="116"/>
      <c r="Q10" s="116"/>
      <c r="R10" s="116"/>
      <c r="S10" s="116"/>
      <c r="T10" s="127">
        <f t="shared" ref="T10:T18" si="6">SUM(U10:AB10)</f>
        <v>0</v>
      </c>
      <c r="U10" s="116"/>
      <c r="V10" s="116"/>
      <c r="W10" s="116"/>
      <c r="X10" s="116"/>
      <c r="Y10" s="116"/>
      <c r="Z10" s="116"/>
      <c r="AA10" s="118"/>
      <c r="AB10" s="116"/>
    </row>
    <row r="11" spans="1:28" ht="15.95" customHeight="1">
      <c r="A11" s="112" t="s">
        <v>1170</v>
      </c>
      <c r="B11" s="113">
        <f t="shared" si="2"/>
        <v>0</v>
      </c>
      <c r="C11" s="113">
        <f t="shared" si="3"/>
        <v>0</v>
      </c>
      <c r="D11" s="116"/>
      <c r="E11" s="116"/>
      <c r="F11" s="116"/>
      <c r="G11" s="116"/>
      <c r="H11" s="116"/>
      <c r="I11" s="116"/>
      <c r="J11" s="116"/>
      <c r="K11" s="116"/>
      <c r="L11" s="116"/>
      <c r="M11" s="116"/>
      <c r="N11" s="116"/>
      <c r="O11" s="116"/>
      <c r="P11" s="116"/>
      <c r="Q11" s="116"/>
      <c r="R11" s="116"/>
      <c r="S11" s="116"/>
      <c r="T11" s="127">
        <f t="shared" si="6"/>
        <v>0</v>
      </c>
      <c r="U11" s="116"/>
      <c r="V11" s="116"/>
      <c r="W11" s="116"/>
      <c r="X11" s="116"/>
      <c r="Y11" s="116"/>
      <c r="Z11" s="116"/>
      <c r="AA11" s="118"/>
      <c r="AB11" s="116"/>
    </row>
    <row r="12" spans="1:28" ht="15.95" customHeight="1">
      <c r="A12" s="112" t="s">
        <v>1171</v>
      </c>
      <c r="B12" s="113">
        <f t="shared" si="2"/>
        <v>0</v>
      </c>
      <c r="C12" s="113">
        <f t="shared" si="3"/>
        <v>0</v>
      </c>
      <c r="D12" s="116"/>
      <c r="E12" s="116"/>
      <c r="F12" s="116"/>
      <c r="G12" s="116"/>
      <c r="H12" s="116"/>
      <c r="I12" s="116"/>
      <c r="J12" s="116"/>
      <c r="K12" s="116"/>
      <c r="L12" s="116"/>
      <c r="M12" s="116"/>
      <c r="N12" s="116"/>
      <c r="O12" s="116"/>
      <c r="P12" s="116"/>
      <c r="Q12" s="116"/>
      <c r="R12" s="116"/>
      <c r="S12" s="116"/>
      <c r="T12" s="127">
        <f t="shared" si="6"/>
        <v>0</v>
      </c>
      <c r="U12" s="116"/>
      <c r="V12" s="116"/>
      <c r="W12" s="116"/>
      <c r="X12" s="116"/>
      <c r="Y12" s="116"/>
      <c r="Z12" s="116"/>
      <c r="AA12" s="118"/>
      <c r="AB12" s="116"/>
    </row>
    <row r="13" spans="1:28" ht="15.95" customHeight="1">
      <c r="A13" s="112" t="s">
        <v>1172</v>
      </c>
      <c r="B13" s="113">
        <f t="shared" si="2"/>
        <v>0</v>
      </c>
      <c r="C13" s="113">
        <f t="shared" si="3"/>
        <v>0</v>
      </c>
      <c r="D13" s="116"/>
      <c r="E13" s="116"/>
      <c r="F13" s="116"/>
      <c r="G13" s="116"/>
      <c r="H13" s="116"/>
      <c r="I13" s="116"/>
      <c r="J13" s="116"/>
      <c r="K13" s="116"/>
      <c r="L13" s="116"/>
      <c r="M13" s="116"/>
      <c r="N13" s="116"/>
      <c r="O13" s="116"/>
      <c r="P13" s="116"/>
      <c r="Q13" s="116"/>
      <c r="R13" s="116"/>
      <c r="S13" s="116"/>
      <c r="T13" s="127">
        <f t="shared" si="6"/>
        <v>0</v>
      </c>
      <c r="U13" s="116"/>
      <c r="V13" s="116"/>
      <c r="W13" s="116"/>
      <c r="X13" s="116"/>
      <c r="Y13" s="116"/>
      <c r="Z13" s="116"/>
      <c r="AA13" s="118"/>
      <c r="AB13" s="116"/>
    </row>
    <row r="14" spans="1:28" ht="15.95" customHeight="1">
      <c r="A14" s="112" t="s">
        <v>1173</v>
      </c>
      <c r="B14" s="113">
        <f t="shared" si="2"/>
        <v>0</v>
      </c>
      <c r="C14" s="113">
        <f t="shared" si="3"/>
        <v>0</v>
      </c>
      <c r="D14" s="116"/>
      <c r="E14" s="116"/>
      <c r="F14" s="116"/>
      <c r="G14" s="116"/>
      <c r="H14" s="116"/>
      <c r="I14" s="116"/>
      <c r="J14" s="116"/>
      <c r="K14" s="116"/>
      <c r="L14" s="116"/>
      <c r="M14" s="116"/>
      <c r="N14" s="116"/>
      <c r="O14" s="116"/>
      <c r="P14" s="116"/>
      <c r="Q14" s="116"/>
      <c r="R14" s="116"/>
      <c r="S14" s="116"/>
      <c r="T14" s="127">
        <f t="shared" si="6"/>
        <v>0</v>
      </c>
      <c r="U14" s="116"/>
      <c r="V14" s="116"/>
      <c r="W14" s="116"/>
      <c r="X14" s="116"/>
      <c r="Y14" s="116"/>
      <c r="Z14" s="116"/>
      <c r="AA14" s="118"/>
      <c r="AB14" s="116"/>
    </row>
    <row r="15" spans="1:28" ht="15.95" customHeight="1">
      <c r="A15" s="112" t="s">
        <v>1174</v>
      </c>
      <c r="B15" s="113">
        <f t="shared" si="2"/>
        <v>0</v>
      </c>
      <c r="C15" s="113">
        <f t="shared" si="3"/>
        <v>0</v>
      </c>
      <c r="D15" s="116"/>
      <c r="E15" s="116"/>
      <c r="F15" s="116"/>
      <c r="G15" s="116"/>
      <c r="H15" s="116"/>
      <c r="I15" s="116"/>
      <c r="J15" s="116"/>
      <c r="K15" s="116"/>
      <c r="L15" s="116"/>
      <c r="M15" s="116"/>
      <c r="N15" s="116"/>
      <c r="O15" s="116"/>
      <c r="P15" s="116"/>
      <c r="Q15" s="116"/>
      <c r="R15" s="116"/>
      <c r="S15" s="116"/>
      <c r="T15" s="127">
        <f t="shared" si="6"/>
        <v>0</v>
      </c>
      <c r="U15" s="116"/>
      <c r="V15" s="116"/>
      <c r="W15" s="116"/>
      <c r="X15" s="116"/>
      <c r="Y15" s="116"/>
      <c r="Z15" s="116"/>
      <c r="AA15" s="118"/>
      <c r="AB15" s="116"/>
    </row>
    <row r="16" spans="1:28" ht="15.95" customHeight="1">
      <c r="A16" s="112" t="s">
        <v>1175</v>
      </c>
      <c r="B16" s="113">
        <f t="shared" si="2"/>
        <v>0</v>
      </c>
      <c r="C16" s="113">
        <f t="shared" si="3"/>
        <v>0</v>
      </c>
      <c r="D16" s="116"/>
      <c r="E16" s="116"/>
      <c r="F16" s="116"/>
      <c r="G16" s="116"/>
      <c r="H16" s="116"/>
      <c r="I16" s="116"/>
      <c r="J16" s="116"/>
      <c r="K16" s="116"/>
      <c r="L16" s="116"/>
      <c r="M16" s="116"/>
      <c r="N16" s="116"/>
      <c r="O16" s="116"/>
      <c r="P16" s="116"/>
      <c r="Q16" s="116"/>
      <c r="R16" s="116"/>
      <c r="S16" s="116"/>
      <c r="T16" s="127">
        <f t="shared" si="6"/>
        <v>0</v>
      </c>
      <c r="U16" s="116"/>
      <c r="V16" s="116"/>
      <c r="W16" s="116"/>
      <c r="X16" s="116"/>
      <c r="Y16" s="116"/>
      <c r="Z16" s="116"/>
      <c r="AA16" s="118"/>
      <c r="AB16" s="116"/>
    </row>
    <row r="17" spans="1:28" ht="15.95" customHeight="1">
      <c r="A17" s="112" t="s">
        <v>1176</v>
      </c>
      <c r="B17" s="113">
        <f t="shared" si="2"/>
        <v>0</v>
      </c>
      <c r="C17" s="113">
        <f t="shared" si="3"/>
        <v>0</v>
      </c>
      <c r="D17" s="116"/>
      <c r="E17" s="116"/>
      <c r="F17" s="116"/>
      <c r="G17" s="116"/>
      <c r="H17" s="116"/>
      <c r="I17" s="116"/>
      <c r="J17" s="116"/>
      <c r="K17" s="116"/>
      <c r="L17" s="116"/>
      <c r="M17" s="116"/>
      <c r="N17" s="116"/>
      <c r="O17" s="116"/>
      <c r="P17" s="116"/>
      <c r="Q17" s="116"/>
      <c r="R17" s="116"/>
      <c r="S17" s="116"/>
      <c r="T17" s="127">
        <f t="shared" si="6"/>
        <v>0</v>
      </c>
      <c r="U17" s="116"/>
      <c r="V17" s="116"/>
      <c r="W17" s="116"/>
      <c r="X17" s="116"/>
      <c r="Y17" s="116"/>
      <c r="Z17" s="116"/>
      <c r="AA17" s="118"/>
      <c r="AB17" s="116"/>
    </row>
    <row r="18" spans="1:28" ht="15.95" customHeight="1">
      <c r="A18" s="112" t="s">
        <v>1177</v>
      </c>
      <c r="B18" s="113">
        <f t="shared" si="2"/>
        <v>94550</v>
      </c>
      <c r="C18" s="113">
        <f t="shared" si="3"/>
        <v>84850</v>
      </c>
      <c r="D18" s="116">
        <v>14875</v>
      </c>
      <c r="E18" s="116">
        <v>7612</v>
      </c>
      <c r="F18" s="116"/>
      <c r="G18" s="116">
        <v>2079</v>
      </c>
      <c r="H18" s="116">
        <v>442</v>
      </c>
      <c r="I18" s="116">
        <v>5500</v>
      </c>
      <c r="J18" s="116">
        <v>5500</v>
      </c>
      <c r="K18" s="116">
        <v>3000</v>
      </c>
      <c r="L18" s="116">
        <v>10000</v>
      </c>
      <c r="M18" s="116">
        <v>15000</v>
      </c>
      <c r="N18" s="116">
        <v>4533</v>
      </c>
      <c r="O18" s="116"/>
      <c r="P18" s="116">
        <v>16000</v>
      </c>
      <c r="Q18" s="116"/>
      <c r="R18" s="116">
        <v>309</v>
      </c>
      <c r="S18" s="116"/>
      <c r="T18" s="127">
        <f t="shared" si="6"/>
        <v>9700</v>
      </c>
      <c r="U18" s="116">
        <v>2800</v>
      </c>
      <c r="V18" s="116">
        <v>1300</v>
      </c>
      <c r="W18" s="116">
        <v>3600</v>
      </c>
      <c r="X18" s="116"/>
      <c r="Y18" s="116"/>
      <c r="Z18" s="116">
        <v>2000</v>
      </c>
      <c r="AA18" s="118"/>
      <c r="AB18" s="116"/>
    </row>
  </sheetData>
  <mergeCells count="5">
    <mergeCell ref="A2:AB2"/>
    <mergeCell ref="C5:S5"/>
    <mergeCell ref="T5:AB5"/>
    <mergeCell ref="A4:A6"/>
    <mergeCell ref="B5:B6"/>
  </mergeCells>
  <phoneticPr fontId="14" type="noConversion"/>
  <printOptions horizontalCentered="1" verticalCentered="1"/>
  <pageMargins left="0.196850393700787" right="0.196850393700787" top="0.59055118110236204" bottom="0.47244094488188998" header="0.31496062992126" footer="0.31496062992126"/>
  <pageSetup paperSize="9" scale="77" orientation="landscape"/>
</worksheet>
</file>

<file path=xl/worksheets/sheet7.xml><?xml version="1.0" encoding="utf-8"?>
<worksheet xmlns="http://schemas.openxmlformats.org/spreadsheetml/2006/main" xmlns:r="http://schemas.openxmlformats.org/officeDocument/2006/relationships">
  <sheetPr>
    <pageSetUpPr fitToPage="1"/>
  </sheetPr>
  <dimension ref="A1:Z17"/>
  <sheetViews>
    <sheetView showGridLines="0" showZeros="0" workbookViewId="0">
      <selection activeCell="G17" sqref="G17"/>
    </sheetView>
  </sheetViews>
  <sheetFormatPr defaultColWidth="5.75" defaultRowHeight="13.5"/>
  <cols>
    <col min="1" max="1" width="15.125" style="105" customWidth="1"/>
    <col min="2" max="15" width="6" style="105" customWidth="1"/>
    <col min="16" max="16" width="6" style="106" customWidth="1"/>
    <col min="17" max="26" width="6" style="105" customWidth="1"/>
    <col min="27" max="16384" width="5.75" style="105"/>
  </cols>
  <sheetData>
    <row r="1" spans="1:26" ht="14.25">
      <c r="A1" s="22" t="s">
        <v>1178</v>
      </c>
    </row>
    <row r="2" spans="1:26" s="104" customFormat="1" ht="33.950000000000003" customHeight="1">
      <c r="A2" s="276" t="s">
        <v>1136</v>
      </c>
      <c r="B2" s="275"/>
      <c r="C2" s="275"/>
      <c r="D2" s="275"/>
      <c r="E2" s="275"/>
      <c r="F2" s="275"/>
      <c r="G2" s="275"/>
      <c r="H2" s="275"/>
      <c r="I2" s="275"/>
      <c r="J2" s="275"/>
      <c r="K2" s="275"/>
      <c r="L2" s="275"/>
      <c r="M2" s="275"/>
      <c r="N2" s="275"/>
      <c r="O2" s="275"/>
      <c r="P2" s="275"/>
      <c r="Q2" s="275"/>
      <c r="R2" s="275"/>
      <c r="S2" s="275"/>
      <c r="T2" s="275"/>
      <c r="U2" s="275"/>
      <c r="V2" s="275"/>
      <c r="W2" s="275"/>
      <c r="X2" s="275"/>
      <c r="Y2" s="275"/>
      <c r="Z2" s="275"/>
    </row>
    <row r="3" spans="1:26" ht="17.100000000000001" customHeight="1">
      <c r="A3" s="109"/>
      <c r="B3" s="109" t="s">
        <v>39</v>
      </c>
      <c r="C3" s="109"/>
      <c r="D3" s="109"/>
      <c r="E3" s="109"/>
      <c r="F3" s="109"/>
      <c r="G3" s="109"/>
      <c r="H3" s="109"/>
      <c r="I3" s="109"/>
      <c r="J3" s="109"/>
      <c r="K3" s="109"/>
      <c r="L3" s="109"/>
      <c r="M3" s="109"/>
      <c r="N3" s="109"/>
      <c r="O3" s="109"/>
      <c r="P3" s="131"/>
      <c r="Q3" s="109"/>
      <c r="R3" s="109"/>
      <c r="S3" s="109"/>
      <c r="T3" s="109"/>
      <c r="U3" s="109"/>
      <c r="V3" s="109"/>
      <c r="W3" s="109"/>
      <c r="X3" s="109"/>
      <c r="Y3" s="109"/>
      <c r="Z3" s="109" t="s">
        <v>3</v>
      </c>
    </row>
    <row r="4" spans="1:26" ht="31.5" customHeight="1">
      <c r="A4" s="283" t="s">
        <v>1137</v>
      </c>
      <c r="B4" s="129" t="s">
        <v>1179</v>
      </c>
      <c r="C4" s="129"/>
      <c r="D4" s="129"/>
      <c r="E4" s="129"/>
      <c r="F4" s="129"/>
      <c r="G4" s="129"/>
      <c r="H4" s="129"/>
      <c r="I4" s="129"/>
      <c r="J4" s="129"/>
      <c r="K4" s="129"/>
      <c r="L4" s="129"/>
      <c r="M4" s="129"/>
      <c r="N4" s="129"/>
      <c r="O4" s="129"/>
      <c r="P4" s="132"/>
      <c r="Q4" s="129"/>
      <c r="R4" s="129"/>
      <c r="S4" s="129"/>
      <c r="T4" s="129"/>
      <c r="U4" s="129"/>
      <c r="V4" s="129"/>
      <c r="W4" s="129"/>
      <c r="X4" s="129"/>
      <c r="Y4" s="129"/>
      <c r="Z4" s="129"/>
    </row>
    <row r="5" spans="1:26" ht="105.95" customHeight="1">
      <c r="A5" s="284"/>
      <c r="B5" s="130" t="s">
        <v>1180</v>
      </c>
      <c r="C5" s="111" t="s">
        <v>1134</v>
      </c>
      <c r="D5" s="111" t="s">
        <v>172</v>
      </c>
      <c r="E5" s="111" t="s">
        <v>176</v>
      </c>
      <c r="F5" s="111" t="s">
        <v>1181</v>
      </c>
      <c r="G5" s="111" t="s">
        <v>237</v>
      </c>
      <c r="H5" s="111" t="s">
        <v>1182</v>
      </c>
      <c r="I5" s="111" t="s">
        <v>334</v>
      </c>
      <c r="J5" s="111" t="s">
        <v>376</v>
      </c>
      <c r="K5" s="111" t="s">
        <v>484</v>
      </c>
      <c r="L5" s="111" t="s">
        <v>547</v>
      </c>
      <c r="M5" s="111" t="s">
        <v>611</v>
      </c>
      <c r="N5" s="111" t="s">
        <v>627</v>
      </c>
      <c r="O5" s="111" t="s">
        <v>1183</v>
      </c>
      <c r="P5" s="111" t="s">
        <v>763</v>
      </c>
      <c r="Q5" s="111" t="s">
        <v>808</v>
      </c>
      <c r="R5" s="111" t="s">
        <v>821</v>
      </c>
      <c r="S5" s="111" t="s">
        <v>847</v>
      </c>
      <c r="T5" s="130" t="s">
        <v>856</v>
      </c>
      <c r="U5" s="130" t="s">
        <v>893</v>
      </c>
      <c r="V5" s="133" t="s">
        <v>913</v>
      </c>
      <c r="W5" s="130" t="s">
        <v>953</v>
      </c>
      <c r="X5" s="111" t="s">
        <v>990</v>
      </c>
      <c r="Y5" s="111" t="s">
        <v>996</v>
      </c>
      <c r="Z5" s="111" t="s">
        <v>1184</v>
      </c>
    </row>
    <row r="6" spans="1:26" ht="15.95" customHeight="1">
      <c r="A6" s="112" t="s">
        <v>1166</v>
      </c>
      <c r="B6" s="113">
        <f>SUM(C6:Z6)</f>
        <v>89237</v>
      </c>
      <c r="C6" s="113">
        <f>C7+C8</f>
        <v>14127</v>
      </c>
      <c r="D6" s="113">
        <f t="shared" ref="D6:Z6" si="0">D7+D8</f>
        <v>0</v>
      </c>
      <c r="E6" s="113">
        <f t="shared" si="0"/>
        <v>51</v>
      </c>
      <c r="F6" s="113">
        <f t="shared" si="0"/>
        <v>5396</v>
      </c>
      <c r="G6" s="113">
        <f t="shared" si="0"/>
        <v>16386</v>
      </c>
      <c r="H6" s="113">
        <f t="shared" si="0"/>
        <v>2290</v>
      </c>
      <c r="I6" s="113">
        <f t="shared" si="0"/>
        <v>284</v>
      </c>
      <c r="J6" s="113">
        <f t="shared" si="0"/>
        <v>10257</v>
      </c>
      <c r="K6" s="113">
        <f t="shared" si="0"/>
        <v>5529</v>
      </c>
      <c r="L6" s="113">
        <f t="shared" si="0"/>
        <v>2231</v>
      </c>
      <c r="M6" s="113">
        <f t="shared" si="0"/>
        <v>983</v>
      </c>
      <c r="N6" s="113">
        <f t="shared" si="0"/>
        <v>5645</v>
      </c>
      <c r="O6" s="113">
        <f t="shared" si="0"/>
        <v>270</v>
      </c>
      <c r="P6" s="113">
        <f t="shared" si="0"/>
        <v>6454</v>
      </c>
      <c r="Q6" s="113">
        <f t="shared" si="0"/>
        <v>535</v>
      </c>
      <c r="R6" s="113">
        <f t="shared" si="0"/>
        <v>0</v>
      </c>
      <c r="S6" s="113">
        <f t="shared" si="0"/>
        <v>0</v>
      </c>
      <c r="T6" s="113">
        <f t="shared" si="0"/>
        <v>374</v>
      </c>
      <c r="U6" s="113">
        <f t="shared" si="0"/>
        <v>2725</v>
      </c>
      <c r="V6" s="113">
        <f t="shared" si="0"/>
        <v>0</v>
      </c>
      <c r="W6" s="113">
        <f t="shared" si="0"/>
        <v>646</v>
      </c>
      <c r="X6" s="113">
        <f t="shared" si="0"/>
        <v>11145</v>
      </c>
      <c r="Y6" s="113">
        <f t="shared" si="0"/>
        <v>10</v>
      </c>
      <c r="Z6" s="113">
        <f t="shared" si="0"/>
        <v>3899</v>
      </c>
    </row>
    <row r="7" spans="1:26" ht="15.95" customHeight="1">
      <c r="A7" s="112" t="s">
        <v>1167</v>
      </c>
      <c r="B7" s="113">
        <f>SUM(C7:Z7)</f>
        <v>0</v>
      </c>
      <c r="C7" s="114"/>
      <c r="D7" s="114"/>
      <c r="E7" s="114"/>
      <c r="F7" s="114"/>
      <c r="G7" s="114"/>
      <c r="H7" s="114"/>
      <c r="I7" s="114"/>
      <c r="J7" s="114"/>
      <c r="K7" s="114"/>
      <c r="L7" s="114"/>
      <c r="M7" s="114"/>
      <c r="N7" s="114"/>
      <c r="O7" s="114"/>
      <c r="P7" s="117"/>
      <c r="Q7" s="114"/>
      <c r="R7" s="114"/>
      <c r="S7" s="114"/>
      <c r="T7" s="114"/>
      <c r="U7" s="114"/>
      <c r="V7" s="114"/>
      <c r="W7" s="114"/>
      <c r="X7" s="114"/>
      <c r="Y7" s="114"/>
      <c r="Z7" s="114"/>
    </row>
    <row r="8" spans="1:26" ht="15.95" customHeight="1">
      <c r="A8" s="112" t="s">
        <v>1168</v>
      </c>
      <c r="B8" s="113">
        <f t="shared" ref="B8:B17" si="1">SUM(C8:Z8)</f>
        <v>89237</v>
      </c>
      <c r="C8" s="127">
        <f>SUM(C9:C17)</f>
        <v>14127</v>
      </c>
      <c r="D8" s="127">
        <f t="shared" ref="D8:Z8" si="2">SUM(D9:D17)</f>
        <v>0</v>
      </c>
      <c r="E8" s="127">
        <f t="shared" si="2"/>
        <v>51</v>
      </c>
      <c r="F8" s="127">
        <f t="shared" si="2"/>
        <v>5396</v>
      </c>
      <c r="G8" s="127">
        <f t="shared" si="2"/>
        <v>16386</v>
      </c>
      <c r="H8" s="127">
        <f t="shared" si="2"/>
        <v>2290</v>
      </c>
      <c r="I8" s="127">
        <f t="shared" si="2"/>
        <v>284</v>
      </c>
      <c r="J8" s="127">
        <f t="shared" si="2"/>
        <v>10257</v>
      </c>
      <c r="K8" s="127">
        <f t="shared" si="2"/>
        <v>5529</v>
      </c>
      <c r="L8" s="127">
        <f t="shared" si="2"/>
        <v>2231</v>
      </c>
      <c r="M8" s="127">
        <f t="shared" si="2"/>
        <v>983</v>
      </c>
      <c r="N8" s="127">
        <f t="shared" si="2"/>
        <v>5645</v>
      </c>
      <c r="O8" s="127">
        <f t="shared" si="2"/>
        <v>270</v>
      </c>
      <c r="P8" s="127">
        <f t="shared" si="2"/>
        <v>6454</v>
      </c>
      <c r="Q8" s="127">
        <f t="shared" si="2"/>
        <v>535</v>
      </c>
      <c r="R8" s="127">
        <f t="shared" si="2"/>
        <v>0</v>
      </c>
      <c r="S8" s="127">
        <f t="shared" si="2"/>
        <v>0</v>
      </c>
      <c r="T8" s="127">
        <f t="shared" si="2"/>
        <v>374</v>
      </c>
      <c r="U8" s="127">
        <f t="shared" si="2"/>
        <v>2725</v>
      </c>
      <c r="V8" s="127">
        <f t="shared" si="2"/>
        <v>0</v>
      </c>
      <c r="W8" s="127">
        <f t="shared" si="2"/>
        <v>646</v>
      </c>
      <c r="X8" s="127">
        <f t="shared" si="2"/>
        <v>11145</v>
      </c>
      <c r="Y8" s="127">
        <f t="shared" si="2"/>
        <v>10</v>
      </c>
      <c r="Z8" s="127">
        <f t="shared" si="2"/>
        <v>3899</v>
      </c>
    </row>
    <row r="9" spans="1:26" ht="15.95" customHeight="1">
      <c r="A9" s="112" t="s">
        <v>1169</v>
      </c>
      <c r="B9" s="113">
        <f t="shared" si="1"/>
        <v>0</v>
      </c>
      <c r="C9" s="116"/>
      <c r="D9" s="116"/>
      <c r="E9" s="116"/>
      <c r="F9" s="116"/>
      <c r="G9" s="116"/>
      <c r="H9" s="116"/>
      <c r="I9" s="116"/>
      <c r="J9" s="116"/>
      <c r="K9" s="116"/>
      <c r="L9" s="116"/>
      <c r="M9" s="116"/>
      <c r="N9" s="116"/>
      <c r="O9" s="116"/>
      <c r="P9" s="118"/>
      <c r="Q9" s="116"/>
      <c r="R9" s="116"/>
      <c r="S9" s="116"/>
      <c r="T9" s="116"/>
      <c r="U9" s="116"/>
      <c r="V9" s="116"/>
      <c r="W9" s="116"/>
      <c r="X9" s="116"/>
      <c r="Y9" s="116"/>
      <c r="Z9" s="116"/>
    </row>
    <row r="10" spans="1:26" ht="15.95" customHeight="1">
      <c r="A10" s="112" t="s">
        <v>1170</v>
      </c>
      <c r="B10" s="113">
        <f t="shared" si="1"/>
        <v>0</v>
      </c>
      <c r="C10" s="116"/>
      <c r="D10" s="116"/>
      <c r="E10" s="116"/>
      <c r="F10" s="116"/>
      <c r="G10" s="116"/>
      <c r="H10" s="116"/>
      <c r="I10" s="116"/>
      <c r="J10" s="116"/>
      <c r="K10" s="116"/>
      <c r="L10" s="116"/>
      <c r="M10" s="116"/>
      <c r="N10" s="116"/>
      <c r="O10" s="116"/>
      <c r="P10" s="118"/>
      <c r="Q10" s="116"/>
      <c r="R10" s="116"/>
      <c r="S10" s="116"/>
      <c r="T10" s="116"/>
      <c r="U10" s="116"/>
      <c r="V10" s="116"/>
      <c r="W10" s="116"/>
      <c r="X10" s="116"/>
      <c r="Y10" s="116"/>
      <c r="Z10" s="116"/>
    </row>
    <row r="11" spans="1:26" ht="15.95" customHeight="1">
      <c r="A11" s="112" t="s">
        <v>1171</v>
      </c>
      <c r="B11" s="113">
        <f t="shared" si="1"/>
        <v>0</v>
      </c>
      <c r="C11" s="116"/>
      <c r="D11" s="116"/>
      <c r="E11" s="116"/>
      <c r="F11" s="116"/>
      <c r="G11" s="116"/>
      <c r="H11" s="116"/>
      <c r="I11" s="116"/>
      <c r="J11" s="116"/>
      <c r="K11" s="116"/>
      <c r="L11" s="116"/>
      <c r="M11" s="116"/>
      <c r="N11" s="116"/>
      <c r="O11" s="116"/>
      <c r="P11" s="118"/>
      <c r="Q11" s="116"/>
      <c r="R11" s="116"/>
      <c r="S11" s="116"/>
      <c r="T11" s="116"/>
      <c r="U11" s="116"/>
      <c r="V11" s="116"/>
      <c r="W11" s="116"/>
      <c r="X11" s="116"/>
      <c r="Y11" s="116"/>
      <c r="Z11" s="116"/>
    </row>
    <row r="12" spans="1:26" ht="15.95" customHeight="1">
      <c r="A12" s="112" t="s">
        <v>1172</v>
      </c>
      <c r="B12" s="113">
        <f t="shared" si="1"/>
        <v>0</v>
      </c>
      <c r="C12" s="116"/>
      <c r="D12" s="116"/>
      <c r="E12" s="116"/>
      <c r="F12" s="116"/>
      <c r="G12" s="116"/>
      <c r="H12" s="116"/>
      <c r="I12" s="116"/>
      <c r="J12" s="116"/>
      <c r="K12" s="116"/>
      <c r="L12" s="116"/>
      <c r="M12" s="116"/>
      <c r="N12" s="116"/>
      <c r="O12" s="116"/>
      <c r="P12" s="118"/>
      <c r="Q12" s="116"/>
      <c r="R12" s="116"/>
      <c r="S12" s="116"/>
      <c r="T12" s="116"/>
      <c r="U12" s="116"/>
      <c r="V12" s="116"/>
      <c r="W12" s="116"/>
      <c r="X12" s="116"/>
      <c r="Y12" s="116"/>
      <c r="Z12" s="116"/>
    </row>
    <row r="13" spans="1:26" ht="15.95" customHeight="1">
      <c r="A13" s="112" t="s">
        <v>1173</v>
      </c>
      <c r="B13" s="113">
        <f t="shared" si="1"/>
        <v>0</v>
      </c>
      <c r="C13" s="116"/>
      <c r="D13" s="116"/>
      <c r="E13" s="116"/>
      <c r="F13" s="116"/>
      <c r="G13" s="116"/>
      <c r="H13" s="116"/>
      <c r="I13" s="116"/>
      <c r="J13" s="116"/>
      <c r="K13" s="116"/>
      <c r="L13" s="116"/>
      <c r="M13" s="116"/>
      <c r="N13" s="116"/>
      <c r="O13" s="116"/>
      <c r="P13" s="118"/>
      <c r="Q13" s="116"/>
      <c r="R13" s="116"/>
      <c r="S13" s="116"/>
      <c r="T13" s="116"/>
      <c r="U13" s="116"/>
      <c r="V13" s="116"/>
      <c r="W13" s="116"/>
      <c r="X13" s="116"/>
      <c r="Y13" s="116"/>
      <c r="Z13" s="116"/>
    </row>
    <row r="14" spans="1:26" ht="15.95" customHeight="1">
      <c r="A14" s="112" t="s">
        <v>1174</v>
      </c>
      <c r="B14" s="113">
        <f t="shared" si="1"/>
        <v>0</v>
      </c>
      <c r="C14" s="116"/>
      <c r="D14" s="116"/>
      <c r="E14" s="116"/>
      <c r="F14" s="116"/>
      <c r="G14" s="116"/>
      <c r="H14" s="116"/>
      <c r="I14" s="116"/>
      <c r="J14" s="116"/>
      <c r="K14" s="116"/>
      <c r="L14" s="116"/>
      <c r="M14" s="116"/>
      <c r="N14" s="116"/>
      <c r="O14" s="116"/>
      <c r="P14" s="118"/>
      <c r="Q14" s="116"/>
      <c r="R14" s="116"/>
      <c r="S14" s="116"/>
      <c r="T14" s="116"/>
      <c r="U14" s="116"/>
      <c r="V14" s="116"/>
      <c r="W14" s="116"/>
      <c r="X14" s="116"/>
      <c r="Y14" s="116"/>
      <c r="Z14" s="116"/>
    </row>
    <row r="15" spans="1:26" ht="15.95" customHeight="1">
      <c r="A15" s="112" t="s">
        <v>1175</v>
      </c>
      <c r="B15" s="113">
        <f t="shared" si="1"/>
        <v>0</v>
      </c>
      <c r="C15" s="116"/>
      <c r="D15" s="116"/>
      <c r="E15" s="116"/>
      <c r="F15" s="116"/>
      <c r="G15" s="116"/>
      <c r="H15" s="116"/>
      <c r="I15" s="116"/>
      <c r="J15" s="116"/>
      <c r="K15" s="116"/>
      <c r="L15" s="116"/>
      <c r="M15" s="116"/>
      <c r="N15" s="116"/>
      <c r="O15" s="116"/>
      <c r="P15" s="118"/>
      <c r="Q15" s="116"/>
      <c r="R15" s="116"/>
      <c r="S15" s="116"/>
      <c r="T15" s="116"/>
      <c r="U15" s="116"/>
      <c r="V15" s="116"/>
      <c r="W15" s="116"/>
      <c r="X15" s="116"/>
      <c r="Y15" s="116"/>
      <c r="Z15" s="116"/>
    </row>
    <row r="16" spans="1:26" ht="15.95" customHeight="1">
      <c r="A16" s="112" t="s">
        <v>1176</v>
      </c>
      <c r="B16" s="113">
        <f t="shared" si="1"/>
        <v>0</v>
      </c>
      <c r="C16" s="116"/>
      <c r="D16" s="116"/>
      <c r="E16" s="116"/>
      <c r="F16" s="116"/>
      <c r="G16" s="116"/>
      <c r="H16" s="116"/>
      <c r="I16" s="116"/>
      <c r="J16" s="116"/>
      <c r="K16" s="116"/>
      <c r="L16" s="116"/>
      <c r="M16" s="116"/>
      <c r="N16" s="116"/>
      <c r="O16" s="116"/>
      <c r="P16" s="118"/>
      <c r="Q16" s="116"/>
      <c r="R16" s="116"/>
      <c r="S16" s="116"/>
      <c r="T16" s="116"/>
      <c r="U16" s="116"/>
      <c r="V16" s="116"/>
      <c r="W16" s="116"/>
      <c r="X16" s="116"/>
      <c r="Y16" s="116"/>
      <c r="Z16" s="116"/>
    </row>
    <row r="17" spans="1:26" ht="15.95" customHeight="1">
      <c r="A17" s="112" t="s">
        <v>1177</v>
      </c>
      <c r="B17" s="113">
        <f t="shared" si="1"/>
        <v>89237</v>
      </c>
      <c r="C17" s="116">
        <v>14127</v>
      </c>
      <c r="D17" s="116"/>
      <c r="E17" s="116">
        <v>51</v>
      </c>
      <c r="F17" s="116">
        <v>5396</v>
      </c>
      <c r="G17" s="116">
        <v>16386</v>
      </c>
      <c r="H17" s="116">
        <v>2290</v>
      </c>
      <c r="I17" s="116">
        <v>284</v>
      </c>
      <c r="J17" s="116">
        <v>10257</v>
      </c>
      <c r="K17" s="116">
        <v>5529</v>
      </c>
      <c r="L17" s="116">
        <v>2231</v>
      </c>
      <c r="M17" s="116">
        <v>983</v>
      </c>
      <c r="N17" s="116">
        <v>5645</v>
      </c>
      <c r="O17" s="116">
        <v>270</v>
      </c>
      <c r="P17" s="118">
        <v>6454</v>
      </c>
      <c r="Q17" s="116">
        <v>535</v>
      </c>
      <c r="R17" s="116"/>
      <c r="S17" s="116"/>
      <c r="T17" s="116">
        <v>374</v>
      </c>
      <c r="U17" s="116">
        <v>2725</v>
      </c>
      <c r="V17" s="116"/>
      <c r="W17" s="116">
        <v>646</v>
      </c>
      <c r="X17" s="116">
        <v>11145</v>
      </c>
      <c r="Y17" s="116">
        <v>10</v>
      </c>
      <c r="Z17" s="116">
        <f>2699+1200</f>
        <v>3899</v>
      </c>
    </row>
  </sheetData>
  <mergeCells count="2">
    <mergeCell ref="A2:Z2"/>
    <mergeCell ref="A4:A5"/>
  </mergeCells>
  <phoneticPr fontId="14" type="noConversion"/>
  <printOptions horizontalCentered="1"/>
  <pageMargins left="0.47244094488188998" right="0.47244094488188998" top="0.59055118110236204" bottom="0.47244094488188998" header="0.31496062992126" footer="0.31496062992126"/>
  <pageSetup paperSize="9" scale="71" fitToHeight="0" orientation="landscape"/>
</worksheet>
</file>

<file path=xl/worksheets/sheet8.xml><?xml version="1.0" encoding="utf-8"?>
<worksheet xmlns="http://schemas.openxmlformats.org/spreadsheetml/2006/main" xmlns:r="http://schemas.openxmlformats.org/officeDocument/2006/relationships">
  <sheetPr>
    <pageSetUpPr fitToPage="1"/>
  </sheetPr>
  <dimension ref="A1:AL17"/>
  <sheetViews>
    <sheetView showGridLines="0" showZeros="0" zoomScale="115" zoomScaleNormal="115" workbookViewId="0">
      <selection activeCell="C19" sqref="C19"/>
    </sheetView>
  </sheetViews>
  <sheetFormatPr defaultColWidth="5.75" defaultRowHeight="13.5"/>
  <cols>
    <col min="1" max="1" width="15.125" style="105" customWidth="1"/>
    <col min="2" max="2" width="7.25" style="121" customWidth="1"/>
    <col min="3" max="3" width="6.75" style="121" customWidth="1"/>
    <col min="4" max="5" width="5.5" style="121" customWidth="1"/>
    <col min="6" max="6" width="6.5" style="121" customWidth="1"/>
    <col min="7" max="7" width="6.75" style="121" customWidth="1"/>
    <col min="8" max="8" width="3.375" style="121" customWidth="1"/>
    <col min="9" max="9" width="5.25" style="121" customWidth="1"/>
    <col min="10" max="10" width="3.375" style="122" customWidth="1"/>
    <col min="11" max="11" width="3.375" style="121" customWidth="1"/>
    <col min="12" max="12" width="6" style="122" customWidth="1"/>
    <col min="13" max="13" width="3.375" style="122" customWidth="1"/>
    <col min="14" max="14" width="5.25" style="122" customWidth="1"/>
    <col min="15" max="15" width="3.375" style="121" customWidth="1"/>
    <col min="16" max="16" width="6.75" style="121" customWidth="1"/>
    <col min="17" max="17" width="3.75" style="121" customWidth="1"/>
    <col min="18" max="18" width="3.375" style="121" customWidth="1"/>
    <col min="19" max="19" width="3.375" style="122" customWidth="1"/>
    <col min="20" max="20" width="5.25" style="122" customWidth="1"/>
    <col min="21" max="21" width="6" style="122" customWidth="1"/>
    <col min="22" max="22" width="3.375" style="122" customWidth="1"/>
    <col min="23" max="23" width="3.75" style="121" customWidth="1"/>
    <col min="24" max="24" width="6" style="121" customWidth="1"/>
    <col min="25" max="25" width="6.75" style="121" customWidth="1"/>
    <col min="26" max="26" width="3.375" style="121" customWidth="1"/>
    <col min="27" max="27" width="3.75" style="121" customWidth="1"/>
    <col min="28" max="29" width="6" style="121" customWidth="1"/>
    <col min="30" max="38" width="3.75" style="121" customWidth="1"/>
    <col min="39" max="16384" width="5.75" style="105"/>
  </cols>
  <sheetData>
    <row r="1" spans="1:38" ht="14.25">
      <c r="A1" s="22" t="s">
        <v>1185</v>
      </c>
    </row>
    <row r="2" spans="1:38" s="104" customFormat="1" ht="28.5" customHeight="1">
      <c r="A2" s="275" t="s">
        <v>1186</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row>
    <row r="3" spans="1:38" ht="17.100000000000001" customHeight="1">
      <c r="A3" s="288" t="s">
        <v>3</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row>
    <row r="4" spans="1:38" ht="18" customHeight="1">
      <c r="A4" s="283" t="s">
        <v>1137</v>
      </c>
      <c r="B4" s="291" t="s">
        <v>1187</v>
      </c>
      <c r="C4" s="290" t="s">
        <v>1188</v>
      </c>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row>
    <row r="5" spans="1:38" ht="293.10000000000002" customHeight="1">
      <c r="A5" s="285"/>
      <c r="B5" s="292"/>
      <c r="C5" s="110" t="s">
        <v>1189</v>
      </c>
      <c r="D5" s="123" t="s">
        <v>1190</v>
      </c>
      <c r="E5" s="124" t="s">
        <v>1191</v>
      </c>
      <c r="F5" s="125" t="s">
        <v>1192</v>
      </c>
      <c r="G5" s="125" t="s">
        <v>1193</v>
      </c>
      <c r="H5" s="125" t="s">
        <v>1194</v>
      </c>
      <c r="I5" s="125" t="s">
        <v>1195</v>
      </c>
      <c r="J5" s="125" t="s">
        <v>1196</v>
      </c>
      <c r="K5" s="125" t="s">
        <v>1197</v>
      </c>
      <c r="L5" s="125" t="s">
        <v>1198</v>
      </c>
      <c r="M5" s="125" t="s">
        <v>1199</v>
      </c>
      <c r="N5" s="125" t="s">
        <v>1200</v>
      </c>
      <c r="O5" s="125" t="s">
        <v>1201</v>
      </c>
      <c r="P5" s="125" t="s">
        <v>1031</v>
      </c>
      <c r="Q5" s="128" t="s">
        <v>1202</v>
      </c>
      <c r="R5" s="128" t="s">
        <v>1203</v>
      </c>
      <c r="S5" s="128" t="s">
        <v>1204</v>
      </c>
      <c r="T5" s="128" t="s">
        <v>1205</v>
      </c>
      <c r="U5" s="128" t="s">
        <v>1206</v>
      </c>
      <c r="V5" s="128" t="s">
        <v>1207</v>
      </c>
      <c r="W5" s="128" t="s">
        <v>1208</v>
      </c>
      <c r="X5" s="128" t="s">
        <v>1209</v>
      </c>
      <c r="Y5" s="128" t="s">
        <v>1210</v>
      </c>
      <c r="Z5" s="128" t="s">
        <v>1211</v>
      </c>
      <c r="AA5" s="128" t="s">
        <v>1212</v>
      </c>
      <c r="AB5" s="128" t="s">
        <v>1213</v>
      </c>
      <c r="AC5" s="128" t="s">
        <v>1214</v>
      </c>
      <c r="AD5" s="128" t="s">
        <v>1215</v>
      </c>
      <c r="AE5" s="128" t="s">
        <v>1216</v>
      </c>
      <c r="AF5" s="128" t="s">
        <v>1217</v>
      </c>
      <c r="AG5" s="128" t="s">
        <v>1218</v>
      </c>
      <c r="AH5" s="128" t="s">
        <v>1219</v>
      </c>
      <c r="AI5" s="128" t="s">
        <v>1220</v>
      </c>
      <c r="AJ5" s="128" t="s">
        <v>1221</v>
      </c>
      <c r="AK5" s="128" t="s">
        <v>1222</v>
      </c>
      <c r="AL5" s="125" t="s">
        <v>1223</v>
      </c>
    </row>
    <row r="6" spans="1:38" s="120" customFormat="1" ht="17.25" customHeight="1">
      <c r="A6" s="112" t="s">
        <v>1166</v>
      </c>
      <c r="B6" s="113">
        <f>C6+'[1]表七(2)'!B6</f>
        <v>-24711</v>
      </c>
      <c r="C6" s="113">
        <f>SUM(D6:AL6)</f>
        <v>-24711</v>
      </c>
      <c r="D6" s="126">
        <f>D7+D8</f>
        <v>0</v>
      </c>
      <c r="E6" s="126">
        <f t="shared" ref="E6:AL6" si="0">E7+E8</f>
        <v>3685</v>
      </c>
      <c r="F6" s="126">
        <f t="shared" si="0"/>
        <v>442</v>
      </c>
      <c r="G6" s="126">
        <f t="shared" si="0"/>
        <v>-38844</v>
      </c>
      <c r="H6" s="126">
        <f t="shared" si="0"/>
        <v>0</v>
      </c>
      <c r="I6" s="126">
        <f t="shared" si="0"/>
        <v>-78</v>
      </c>
      <c r="J6" s="126">
        <f t="shared" si="0"/>
        <v>182</v>
      </c>
      <c r="K6" s="126">
        <f t="shared" si="0"/>
        <v>0</v>
      </c>
      <c r="L6" s="126">
        <f t="shared" si="0"/>
        <v>2897</v>
      </c>
      <c r="M6" s="126">
        <f t="shared" si="0"/>
        <v>0</v>
      </c>
      <c r="N6" s="126">
        <f t="shared" si="0"/>
        <v>0</v>
      </c>
      <c r="O6" s="126">
        <f t="shared" si="0"/>
        <v>0</v>
      </c>
      <c r="P6" s="126">
        <f t="shared" si="0"/>
        <v>0</v>
      </c>
      <c r="Q6" s="126">
        <f t="shared" si="0"/>
        <v>0</v>
      </c>
      <c r="R6" s="126">
        <f t="shared" si="0"/>
        <v>0</v>
      </c>
      <c r="S6" s="126">
        <f t="shared" si="0"/>
        <v>0</v>
      </c>
      <c r="T6" s="126">
        <f t="shared" si="0"/>
        <v>0</v>
      </c>
      <c r="U6" s="126">
        <f t="shared" si="0"/>
        <v>2012</v>
      </c>
      <c r="V6" s="126">
        <f t="shared" si="0"/>
        <v>0</v>
      </c>
      <c r="W6" s="126">
        <f t="shared" si="0"/>
        <v>9</v>
      </c>
      <c r="X6" s="126">
        <f t="shared" si="0"/>
        <v>3214</v>
      </c>
      <c r="Y6" s="126">
        <f t="shared" si="0"/>
        <v>1493</v>
      </c>
      <c r="Z6" s="126">
        <f t="shared" si="0"/>
        <v>0</v>
      </c>
      <c r="AA6" s="126">
        <f t="shared" si="0"/>
        <v>0</v>
      </c>
      <c r="AB6" s="126">
        <f t="shared" si="0"/>
        <v>277</v>
      </c>
      <c r="AC6" s="126">
        <f t="shared" si="0"/>
        <v>0</v>
      </c>
      <c r="AD6" s="126">
        <f t="shared" si="0"/>
        <v>0</v>
      </c>
      <c r="AE6" s="126">
        <f t="shared" si="0"/>
        <v>0</v>
      </c>
      <c r="AF6" s="126">
        <f t="shared" si="0"/>
        <v>0</v>
      </c>
      <c r="AG6" s="126">
        <f t="shared" si="0"/>
        <v>0</v>
      </c>
      <c r="AH6" s="126">
        <f t="shared" si="0"/>
        <v>0</v>
      </c>
      <c r="AI6" s="126">
        <f t="shared" si="0"/>
        <v>0</v>
      </c>
      <c r="AJ6" s="126">
        <f t="shared" si="0"/>
        <v>0</v>
      </c>
      <c r="AK6" s="126">
        <f t="shared" si="0"/>
        <v>0</v>
      </c>
      <c r="AL6" s="126">
        <f t="shared" si="0"/>
        <v>0</v>
      </c>
    </row>
    <row r="7" spans="1:38" s="120" customFormat="1" ht="17.25" customHeight="1">
      <c r="A7" s="112" t="s">
        <v>1167</v>
      </c>
      <c r="B7" s="113">
        <f>C7+'[1]表七(2)'!B7</f>
        <v>0</v>
      </c>
      <c r="C7" s="113">
        <f>SUM(D7:AL7)</f>
        <v>0</v>
      </c>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6"/>
      <c r="AF7" s="116"/>
      <c r="AG7" s="116"/>
      <c r="AH7" s="116"/>
      <c r="AI7" s="116"/>
      <c r="AJ7" s="116"/>
      <c r="AK7" s="116"/>
      <c r="AL7" s="116"/>
    </row>
    <row r="8" spans="1:38" s="120" customFormat="1" ht="17.25" customHeight="1">
      <c r="A8" s="112" t="s">
        <v>1168</v>
      </c>
      <c r="B8" s="113">
        <f>C8+'[1]表七(2)'!B8</f>
        <v>-24711</v>
      </c>
      <c r="C8" s="113">
        <f t="shared" ref="C8:C17" si="1">SUM(D8:AL8)</f>
        <v>-24711</v>
      </c>
      <c r="D8" s="127">
        <f>SUM(D9:D17)</f>
        <v>0</v>
      </c>
      <c r="E8" s="127">
        <f t="shared" ref="E8:AL8" si="2">SUM(E9:E17)</f>
        <v>3685</v>
      </c>
      <c r="F8" s="127">
        <f t="shared" si="2"/>
        <v>442</v>
      </c>
      <c r="G8" s="127">
        <f t="shared" si="2"/>
        <v>-38844</v>
      </c>
      <c r="H8" s="127">
        <f t="shared" si="2"/>
        <v>0</v>
      </c>
      <c r="I8" s="127">
        <f t="shared" si="2"/>
        <v>-78</v>
      </c>
      <c r="J8" s="127">
        <f t="shared" si="2"/>
        <v>182</v>
      </c>
      <c r="K8" s="127">
        <f t="shared" si="2"/>
        <v>0</v>
      </c>
      <c r="L8" s="127">
        <f t="shared" si="2"/>
        <v>2897</v>
      </c>
      <c r="M8" s="127">
        <f t="shared" si="2"/>
        <v>0</v>
      </c>
      <c r="N8" s="127">
        <f t="shared" si="2"/>
        <v>0</v>
      </c>
      <c r="O8" s="127">
        <f t="shared" si="2"/>
        <v>0</v>
      </c>
      <c r="P8" s="127">
        <f t="shared" si="2"/>
        <v>0</v>
      </c>
      <c r="Q8" s="127">
        <f t="shared" si="2"/>
        <v>0</v>
      </c>
      <c r="R8" s="127">
        <f t="shared" si="2"/>
        <v>0</v>
      </c>
      <c r="S8" s="127">
        <f t="shared" si="2"/>
        <v>0</v>
      </c>
      <c r="T8" s="127">
        <f t="shared" si="2"/>
        <v>0</v>
      </c>
      <c r="U8" s="127">
        <f t="shared" si="2"/>
        <v>2012</v>
      </c>
      <c r="V8" s="127">
        <f t="shared" si="2"/>
        <v>0</v>
      </c>
      <c r="W8" s="127">
        <f t="shared" si="2"/>
        <v>9</v>
      </c>
      <c r="X8" s="127">
        <f t="shared" si="2"/>
        <v>3214</v>
      </c>
      <c r="Y8" s="127">
        <f t="shared" si="2"/>
        <v>1493</v>
      </c>
      <c r="Z8" s="127">
        <f t="shared" si="2"/>
        <v>0</v>
      </c>
      <c r="AA8" s="127">
        <f t="shared" si="2"/>
        <v>0</v>
      </c>
      <c r="AB8" s="127">
        <f t="shared" si="2"/>
        <v>277</v>
      </c>
      <c r="AC8" s="127">
        <f t="shared" si="2"/>
        <v>0</v>
      </c>
      <c r="AD8" s="127">
        <f t="shared" si="2"/>
        <v>0</v>
      </c>
      <c r="AE8" s="127">
        <f t="shared" si="2"/>
        <v>0</v>
      </c>
      <c r="AF8" s="127">
        <f t="shared" si="2"/>
        <v>0</v>
      </c>
      <c r="AG8" s="127">
        <f t="shared" si="2"/>
        <v>0</v>
      </c>
      <c r="AH8" s="127">
        <f t="shared" si="2"/>
        <v>0</v>
      </c>
      <c r="AI8" s="127">
        <f t="shared" si="2"/>
        <v>0</v>
      </c>
      <c r="AJ8" s="127">
        <f t="shared" si="2"/>
        <v>0</v>
      </c>
      <c r="AK8" s="127">
        <f t="shared" si="2"/>
        <v>0</v>
      </c>
      <c r="AL8" s="127">
        <f t="shared" si="2"/>
        <v>0</v>
      </c>
    </row>
    <row r="9" spans="1:38" s="120" customFormat="1" ht="17.25" hidden="1" customHeight="1">
      <c r="A9" s="112" t="s">
        <v>1169</v>
      </c>
      <c r="B9" s="113">
        <f>C9+'[1]表七(2)'!B9</f>
        <v>0</v>
      </c>
      <c r="C9" s="113">
        <f t="shared" si="1"/>
        <v>0</v>
      </c>
      <c r="D9" s="116"/>
      <c r="E9" s="116"/>
      <c r="F9" s="116"/>
      <c r="G9" s="116"/>
      <c r="H9" s="116"/>
      <c r="I9" s="116"/>
      <c r="J9" s="118"/>
      <c r="K9" s="116"/>
      <c r="L9" s="118"/>
      <c r="M9" s="118"/>
      <c r="N9" s="118"/>
      <c r="O9" s="116"/>
      <c r="P9" s="116"/>
      <c r="Q9" s="116"/>
      <c r="R9" s="116"/>
      <c r="S9" s="118"/>
      <c r="T9" s="118"/>
      <c r="U9" s="118"/>
      <c r="V9" s="118"/>
      <c r="W9" s="116"/>
      <c r="X9" s="116"/>
      <c r="Y9" s="116"/>
      <c r="Z9" s="116"/>
      <c r="AA9" s="116"/>
      <c r="AB9" s="116"/>
      <c r="AC9" s="116"/>
      <c r="AD9" s="116"/>
      <c r="AE9" s="116"/>
      <c r="AF9" s="116"/>
      <c r="AG9" s="116"/>
      <c r="AH9" s="116"/>
      <c r="AI9" s="116"/>
      <c r="AJ9" s="116"/>
      <c r="AK9" s="116"/>
      <c r="AL9" s="116"/>
    </row>
    <row r="10" spans="1:38" s="120" customFormat="1" ht="17.25" hidden="1" customHeight="1">
      <c r="A10" s="112" t="s">
        <v>1170</v>
      </c>
      <c r="B10" s="113">
        <f>C10+'[1]表七(2)'!B10</f>
        <v>0</v>
      </c>
      <c r="C10" s="113">
        <f t="shared" si="1"/>
        <v>0</v>
      </c>
      <c r="D10" s="116"/>
      <c r="E10" s="116"/>
      <c r="F10" s="116"/>
      <c r="G10" s="116"/>
      <c r="H10" s="116"/>
      <c r="I10" s="116"/>
      <c r="J10" s="118"/>
      <c r="K10" s="116"/>
      <c r="L10" s="118"/>
      <c r="M10" s="118"/>
      <c r="N10" s="118"/>
      <c r="O10" s="116"/>
      <c r="P10" s="116"/>
      <c r="Q10" s="116"/>
      <c r="R10" s="116"/>
      <c r="S10" s="118"/>
      <c r="T10" s="118"/>
      <c r="U10" s="118"/>
      <c r="V10" s="118"/>
      <c r="W10" s="116"/>
      <c r="X10" s="116"/>
      <c r="Y10" s="116"/>
      <c r="Z10" s="116"/>
      <c r="AA10" s="116"/>
      <c r="AB10" s="116"/>
      <c r="AC10" s="116"/>
      <c r="AD10" s="116"/>
      <c r="AE10" s="116"/>
      <c r="AF10" s="116"/>
      <c r="AG10" s="116"/>
      <c r="AH10" s="116"/>
      <c r="AI10" s="116"/>
      <c r="AJ10" s="116"/>
      <c r="AK10" s="116"/>
      <c r="AL10" s="116"/>
    </row>
    <row r="11" spans="1:38" s="120" customFormat="1" ht="17.25" hidden="1" customHeight="1">
      <c r="A11" s="112" t="s">
        <v>1171</v>
      </c>
      <c r="B11" s="113">
        <f>C11+'[1]表七(2)'!B11</f>
        <v>0</v>
      </c>
      <c r="C11" s="113">
        <f t="shared" si="1"/>
        <v>0</v>
      </c>
      <c r="D11" s="116"/>
      <c r="E11" s="116"/>
      <c r="F11" s="116"/>
      <c r="G11" s="116"/>
      <c r="H11" s="116"/>
      <c r="I11" s="116"/>
      <c r="J11" s="118"/>
      <c r="K11" s="116"/>
      <c r="L11" s="118"/>
      <c r="M11" s="118"/>
      <c r="N11" s="118"/>
      <c r="O11" s="116"/>
      <c r="P11" s="116"/>
      <c r="Q11" s="116"/>
      <c r="R11" s="116"/>
      <c r="S11" s="118"/>
      <c r="T11" s="118"/>
      <c r="U11" s="118"/>
      <c r="V11" s="118"/>
      <c r="W11" s="116"/>
      <c r="X11" s="116"/>
      <c r="Y11" s="116"/>
      <c r="Z11" s="116"/>
      <c r="AA11" s="116"/>
      <c r="AB11" s="116"/>
      <c r="AC11" s="116"/>
      <c r="AD11" s="116"/>
      <c r="AE11" s="116"/>
      <c r="AF11" s="116"/>
      <c r="AG11" s="116"/>
      <c r="AH11" s="116"/>
      <c r="AI11" s="116"/>
      <c r="AJ11" s="116"/>
      <c r="AK11" s="116"/>
      <c r="AL11" s="116"/>
    </row>
    <row r="12" spans="1:38" s="120" customFormat="1" ht="17.25" hidden="1" customHeight="1">
      <c r="A12" s="112" t="s">
        <v>1172</v>
      </c>
      <c r="B12" s="113">
        <f>C12+'[1]表七(2)'!B12</f>
        <v>0</v>
      </c>
      <c r="C12" s="113">
        <f t="shared" si="1"/>
        <v>0</v>
      </c>
      <c r="D12" s="116"/>
      <c r="E12" s="116"/>
      <c r="F12" s="116"/>
      <c r="G12" s="116"/>
      <c r="H12" s="116"/>
      <c r="I12" s="116"/>
      <c r="J12" s="118"/>
      <c r="K12" s="116"/>
      <c r="L12" s="118"/>
      <c r="M12" s="118"/>
      <c r="N12" s="118"/>
      <c r="O12" s="116"/>
      <c r="P12" s="116"/>
      <c r="Q12" s="116"/>
      <c r="R12" s="116"/>
      <c r="S12" s="118"/>
      <c r="T12" s="118"/>
      <c r="U12" s="118"/>
      <c r="V12" s="118"/>
      <c r="W12" s="116"/>
      <c r="X12" s="116"/>
      <c r="Y12" s="116"/>
      <c r="Z12" s="116"/>
      <c r="AA12" s="116"/>
      <c r="AB12" s="116"/>
      <c r="AC12" s="116"/>
      <c r="AD12" s="116"/>
      <c r="AE12" s="116"/>
      <c r="AF12" s="116"/>
      <c r="AG12" s="116"/>
      <c r="AH12" s="116"/>
      <c r="AI12" s="116"/>
      <c r="AJ12" s="116"/>
      <c r="AK12" s="116"/>
      <c r="AL12" s="116"/>
    </row>
    <row r="13" spans="1:38" s="120" customFormat="1" ht="17.25" hidden="1" customHeight="1">
      <c r="A13" s="112" t="s">
        <v>1173</v>
      </c>
      <c r="B13" s="113">
        <f>C13+'[1]表七(2)'!B13</f>
        <v>0</v>
      </c>
      <c r="C13" s="113">
        <f t="shared" si="1"/>
        <v>0</v>
      </c>
      <c r="D13" s="116"/>
      <c r="E13" s="116"/>
      <c r="F13" s="116"/>
      <c r="G13" s="116"/>
      <c r="H13" s="116"/>
      <c r="I13" s="116"/>
      <c r="J13" s="118"/>
      <c r="K13" s="116"/>
      <c r="L13" s="118"/>
      <c r="M13" s="118"/>
      <c r="N13" s="118"/>
      <c r="O13" s="116"/>
      <c r="P13" s="116"/>
      <c r="Q13" s="116"/>
      <c r="R13" s="116"/>
      <c r="S13" s="118"/>
      <c r="T13" s="118"/>
      <c r="U13" s="118"/>
      <c r="V13" s="118"/>
      <c r="W13" s="116"/>
      <c r="X13" s="116"/>
      <c r="Y13" s="116"/>
      <c r="Z13" s="116"/>
      <c r="AA13" s="116"/>
      <c r="AB13" s="116"/>
      <c r="AC13" s="116"/>
      <c r="AD13" s="116"/>
      <c r="AE13" s="116"/>
      <c r="AF13" s="116"/>
      <c r="AG13" s="116"/>
      <c r="AH13" s="116"/>
      <c r="AI13" s="116"/>
      <c r="AJ13" s="116"/>
      <c r="AK13" s="116"/>
      <c r="AL13" s="116"/>
    </row>
    <row r="14" spans="1:38" s="120" customFormat="1" ht="17.25" hidden="1" customHeight="1">
      <c r="A14" s="112" t="s">
        <v>1174</v>
      </c>
      <c r="B14" s="113">
        <f>C14+'[1]表七(2)'!B14</f>
        <v>0</v>
      </c>
      <c r="C14" s="113">
        <f t="shared" si="1"/>
        <v>0</v>
      </c>
      <c r="D14" s="116"/>
      <c r="E14" s="116"/>
      <c r="F14" s="116"/>
      <c r="G14" s="116"/>
      <c r="H14" s="116"/>
      <c r="I14" s="116"/>
      <c r="J14" s="118"/>
      <c r="K14" s="116"/>
      <c r="L14" s="118"/>
      <c r="M14" s="118"/>
      <c r="N14" s="118"/>
      <c r="O14" s="116"/>
      <c r="P14" s="116"/>
      <c r="Q14" s="116"/>
      <c r="R14" s="116"/>
      <c r="S14" s="118"/>
      <c r="T14" s="118"/>
      <c r="U14" s="118"/>
      <c r="V14" s="118"/>
      <c r="W14" s="116"/>
      <c r="X14" s="116"/>
      <c r="Y14" s="116"/>
      <c r="Z14" s="116"/>
      <c r="AA14" s="116"/>
      <c r="AB14" s="116"/>
      <c r="AC14" s="116"/>
      <c r="AD14" s="116"/>
      <c r="AE14" s="116"/>
      <c r="AF14" s="116"/>
      <c r="AG14" s="116"/>
      <c r="AH14" s="116"/>
      <c r="AI14" s="116"/>
      <c r="AJ14" s="116"/>
      <c r="AK14" s="116"/>
      <c r="AL14" s="116"/>
    </row>
    <row r="15" spans="1:38" s="120" customFormat="1" ht="17.25" hidden="1" customHeight="1">
      <c r="A15" s="112" t="s">
        <v>1175</v>
      </c>
      <c r="B15" s="113">
        <f>C15+'[1]表七(2)'!B15</f>
        <v>0</v>
      </c>
      <c r="C15" s="113">
        <f t="shared" si="1"/>
        <v>0</v>
      </c>
      <c r="D15" s="116"/>
      <c r="E15" s="116"/>
      <c r="F15" s="116"/>
      <c r="G15" s="116"/>
      <c r="H15" s="116"/>
      <c r="I15" s="116"/>
      <c r="J15" s="118"/>
      <c r="K15" s="116"/>
      <c r="L15" s="118"/>
      <c r="M15" s="118"/>
      <c r="N15" s="118"/>
      <c r="O15" s="116"/>
      <c r="P15" s="116"/>
      <c r="Q15" s="116"/>
      <c r="R15" s="116"/>
      <c r="S15" s="118"/>
      <c r="T15" s="118"/>
      <c r="U15" s="118"/>
      <c r="V15" s="118"/>
      <c r="W15" s="116"/>
      <c r="X15" s="116"/>
      <c r="Y15" s="116"/>
      <c r="Z15" s="116"/>
      <c r="AA15" s="116"/>
      <c r="AB15" s="116"/>
      <c r="AC15" s="116"/>
      <c r="AD15" s="116"/>
      <c r="AE15" s="116"/>
      <c r="AF15" s="116"/>
      <c r="AG15" s="116"/>
      <c r="AH15" s="116"/>
      <c r="AI15" s="116"/>
      <c r="AJ15" s="116"/>
      <c r="AK15" s="116"/>
      <c r="AL15" s="116"/>
    </row>
    <row r="16" spans="1:38" s="120" customFormat="1" ht="17.25" hidden="1" customHeight="1">
      <c r="A16" s="112" t="s">
        <v>1176</v>
      </c>
      <c r="B16" s="113">
        <f>C16+'[1]表七(2)'!B16</f>
        <v>0</v>
      </c>
      <c r="C16" s="113">
        <f t="shared" si="1"/>
        <v>0</v>
      </c>
      <c r="D16" s="116"/>
      <c r="E16" s="116"/>
      <c r="F16" s="116"/>
      <c r="G16" s="116"/>
      <c r="H16" s="116"/>
      <c r="I16" s="116"/>
      <c r="J16" s="118"/>
      <c r="K16" s="116"/>
      <c r="L16" s="118"/>
      <c r="M16" s="118"/>
      <c r="N16" s="118"/>
      <c r="O16" s="116"/>
      <c r="P16" s="116"/>
      <c r="Q16" s="116"/>
      <c r="R16" s="116"/>
      <c r="S16" s="118"/>
      <c r="T16" s="118"/>
      <c r="U16" s="118"/>
      <c r="V16" s="118"/>
      <c r="W16" s="116"/>
      <c r="X16" s="116"/>
      <c r="Y16" s="116"/>
      <c r="Z16" s="116"/>
      <c r="AA16" s="116"/>
      <c r="AB16" s="116"/>
      <c r="AC16" s="116"/>
      <c r="AD16" s="116"/>
      <c r="AE16" s="116"/>
      <c r="AF16" s="116"/>
      <c r="AG16" s="116"/>
      <c r="AH16" s="116"/>
      <c r="AI16" s="116"/>
      <c r="AJ16" s="116"/>
      <c r="AK16" s="116"/>
      <c r="AL16" s="116"/>
    </row>
    <row r="17" spans="1:38" s="120" customFormat="1" ht="17.25" customHeight="1">
      <c r="A17" s="112" t="s">
        <v>1177</v>
      </c>
      <c r="B17" s="113">
        <f>C17+'[1]表七(2)'!B17</f>
        <v>-24711</v>
      </c>
      <c r="C17" s="113">
        <f t="shared" si="1"/>
        <v>-24711</v>
      </c>
      <c r="D17" s="116"/>
      <c r="E17" s="116">
        <v>3685</v>
      </c>
      <c r="F17" s="116">
        <v>442</v>
      </c>
      <c r="G17" s="116">
        <v>-38844</v>
      </c>
      <c r="H17" s="116"/>
      <c r="I17" s="116">
        <v>-78</v>
      </c>
      <c r="J17" s="118">
        <v>182</v>
      </c>
      <c r="K17" s="116"/>
      <c r="L17" s="118">
        <v>2897</v>
      </c>
      <c r="M17" s="118"/>
      <c r="N17" s="118"/>
      <c r="O17" s="116"/>
      <c r="P17" s="116"/>
      <c r="Q17" s="116"/>
      <c r="R17" s="116"/>
      <c r="S17" s="118"/>
      <c r="T17" s="118"/>
      <c r="U17" s="118">
        <v>2012</v>
      </c>
      <c r="V17" s="118"/>
      <c r="W17" s="116">
        <v>9</v>
      </c>
      <c r="X17" s="116">
        <v>3214</v>
      </c>
      <c r="Y17" s="116">
        <v>1493</v>
      </c>
      <c r="Z17" s="116"/>
      <c r="AA17" s="116"/>
      <c r="AB17" s="116">
        <v>277</v>
      </c>
      <c r="AC17" s="116"/>
      <c r="AD17" s="116"/>
      <c r="AE17" s="116"/>
      <c r="AF17" s="116"/>
      <c r="AG17" s="116"/>
      <c r="AH17" s="116"/>
      <c r="AI17" s="116"/>
      <c r="AJ17" s="116"/>
      <c r="AK17" s="116"/>
      <c r="AL17" s="116"/>
    </row>
  </sheetData>
  <mergeCells count="5">
    <mergeCell ref="A2:AL2"/>
    <mergeCell ref="A3:AL3"/>
    <mergeCell ref="C4:AL4"/>
    <mergeCell ref="A4:A5"/>
    <mergeCell ref="B4:B5"/>
  </mergeCells>
  <phoneticPr fontId="14" type="noConversion"/>
  <printOptions horizontalCentered="1"/>
  <pageMargins left="0.47244094488188998" right="0.47244094488188998" top="0.59055118110236204" bottom="0.47244094488188998" header="0.31496062992126" footer="0.31496062992126"/>
  <pageSetup paperSize="9" scale="63" fitToHeight="0" orientation="landscape"/>
</worksheet>
</file>

<file path=xl/worksheets/sheet9.xml><?xml version="1.0" encoding="utf-8"?>
<worksheet xmlns="http://schemas.openxmlformats.org/spreadsheetml/2006/main" xmlns:r="http://schemas.openxmlformats.org/officeDocument/2006/relationships">
  <dimension ref="A1:W17"/>
  <sheetViews>
    <sheetView showGridLines="0" showZeros="0" workbookViewId="0">
      <selection activeCell="N17" sqref="N17"/>
    </sheetView>
  </sheetViews>
  <sheetFormatPr defaultColWidth="5.75" defaultRowHeight="13.5"/>
  <cols>
    <col min="1" max="1" width="15.125" style="105" customWidth="1"/>
    <col min="2" max="2" width="7.375" style="105" customWidth="1"/>
    <col min="3" max="10" width="5.625" style="105" customWidth="1"/>
    <col min="11" max="11" width="5.625" style="106" customWidth="1"/>
    <col min="12" max="15" width="5.625" style="105" customWidth="1"/>
    <col min="16" max="16" width="5.625" style="106" customWidth="1"/>
    <col min="17" max="22" width="5.625" style="105" customWidth="1"/>
    <col min="23" max="23" width="9.375" style="105" customWidth="1"/>
    <col min="24" max="16384" width="5.75" style="105"/>
  </cols>
  <sheetData>
    <row r="1" spans="1:23" ht="14.25">
      <c r="A1" s="22" t="s">
        <v>1224</v>
      </c>
    </row>
    <row r="2" spans="1:23" s="104" customFormat="1" ht="33.950000000000003" customHeight="1">
      <c r="A2" s="107"/>
      <c r="B2" s="293" t="s">
        <v>1186</v>
      </c>
      <c r="C2" s="293"/>
      <c r="D2" s="293"/>
      <c r="E2" s="293"/>
      <c r="F2" s="293"/>
      <c r="G2" s="293"/>
      <c r="H2" s="293"/>
      <c r="I2" s="293"/>
      <c r="J2" s="293"/>
      <c r="K2" s="293"/>
      <c r="L2" s="293"/>
      <c r="M2" s="293"/>
      <c r="N2" s="293"/>
      <c r="O2" s="293"/>
      <c r="P2" s="293"/>
      <c r="Q2" s="293"/>
      <c r="R2" s="293"/>
      <c r="S2" s="293"/>
      <c r="T2" s="293"/>
      <c r="U2" s="293"/>
      <c r="V2" s="108"/>
      <c r="W2" s="107"/>
    </row>
    <row r="3" spans="1:23" ht="17.100000000000001" customHeight="1">
      <c r="A3" s="109"/>
      <c r="B3" s="294"/>
      <c r="C3" s="294"/>
      <c r="D3" s="294"/>
      <c r="E3" s="294"/>
      <c r="F3" s="294"/>
      <c r="G3" s="294"/>
      <c r="H3" s="294"/>
      <c r="I3" s="294"/>
      <c r="J3" s="294"/>
      <c r="K3" s="294"/>
      <c r="L3" s="294"/>
      <c r="M3" s="294"/>
      <c r="N3" s="294"/>
      <c r="O3" s="294"/>
      <c r="P3" s="294"/>
      <c r="Q3" s="294"/>
      <c r="R3" s="294"/>
      <c r="S3" s="294"/>
      <c r="T3" s="294"/>
      <c r="U3" s="294"/>
      <c r="V3" s="119"/>
      <c r="W3" s="109" t="s">
        <v>3</v>
      </c>
    </row>
    <row r="4" spans="1:23" ht="31.5" customHeight="1">
      <c r="A4" s="283" t="s">
        <v>1225</v>
      </c>
      <c r="B4" s="290" t="s">
        <v>1226</v>
      </c>
      <c r="C4" s="290"/>
      <c r="D4" s="290"/>
      <c r="E4" s="290"/>
      <c r="F4" s="290"/>
      <c r="G4" s="290"/>
      <c r="H4" s="290"/>
      <c r="I4" s="290"/>
      <c r="J4" s="290"/>
      <c r="K4" s="290"/>
      <c r="L4" s="290"/>
      <c r="M4" s="290"/>
      <c r="N4" s="290"/>
      <c r="O4" s="290"/>
      <c r="P4" s="290"/>
      <c r="Q4" s="290"/>
      <c r="R4" s="290"/>
      <c r="S4" s="290"/>
      <c r="T4" s="290"/>
      <c r="U4" s="290"/>
      <c r="V4" s="290"/>
      <c r="W4" s="290"/>
    </row>
    <row r="5" spans="1:23" ht="72.75" customHeight="1">
      <c r="A5" s="285"/>
      <c r="B5" s="110" t="s">
        <v>1227</v>
      </c>
      <c r="C5" s="111" t="s">
        <v>43</v>
      </c>
      <c r="D5" s="111" t="s">
        <v>1228</v>
      </c>
      <c r="E5" s="111" t="s">
        <v>1229</v>
      </c>
      <c r="F5" s="111" t="s">
        <v>1230</v>
      </c>
      <c r="G5" s="111" t="s">
        <v>1231</v>
      </c>
      <c r="H5" s="111" t="s">
        <v>1232</v>
      </c>
      <c r="I5" s="111" t="s">
        <v>1233</v>
      </c>
      <c r="J5" s="111" t="s">
        <v>1234</v>
      </c>
      <c r="K5" s="111" t="s">
        <v>1235</v>
      </c>
      <c r="L5" s="111" t="s">
        <v>1236</v>
      </c>
      <c r="M5" s="111" t="s">
        <v>1237</v>
      </c>
      <c r="N5" s="111" t="s">
        <v>1238</v>
      </c>
      <c r="O5" s="111" t="s">
        <v>1239</v>
      </c>
      <c r="P5" s="111" t="s">
        <v>1240</v>
      </c>
      <c r="Q5" s="111" t="s">
        <v>1241</v>
      </c>
      <c r="R5" s="111" t="s">
        <v>1242</v>
      </c>
      <c r="S5" s="111" t="s">
        <v>1243</v>
      </c>
      <c r="T5" s="111" t="s">
        <v>1244</v>
      </c>
      <c r="U5" s="111" t="s">
        <v>1245</v>
      </c>
      <c r="V5" s="111" t="s">
        <v>1246</v>
      </c>
      <c r="W5" s="111" t="s">
        <v>1247</v>
      </c>
    </row>
    <row r="6" spans="1:23" ht="17.25" customHeight="1">
      <c r="A6" s="112" t="s">
        <v>1166</v>
      </c>
      <c r="B6" s="113">
        <f>SUM(C6:W6)</f>
        <v>310</v>
      </c>
      <c r="C6" s="113">
        <f>C7+C8</f>
        <v>0</v>
      </c>
      <c r="D6" s="113">
        <f t="shared" ref="D6:W6" si="0">D7+D8</f>
        <v>0</v>
      </c>
      <c r="E6" s="113">
        <f t="shared" si="0"/>
        <v>0</v>
      </c>
      <c r="F6" s="113">
        <f t="shared" si="0"/>
        <v>0</v>
      </c>
      <c r="G6" s="113">
        <f t="shared" si="0"/>
        <v>50</v>
      </c>
      <c r="H6" s="113">
        <f t="shared" si="0"/>
        <v>0</v>
      </c>
      <c r="I6" s="113">
        <f t="shared" si="0"/>
        <v>0</v>
      </c>
      <c r="J6" s="113">
        <f t="shared" si="0"/>
        <v>252</v>
      </c>
      <c r="K6" s="113">
        <f t="shared" si="0"/>
        <v>0</v>
      </c>
      <c r="L6" s="113">
        <f t="shared" si="0"/>
        <v>0</v>
      </c>
      <c r="M6" s="113">
        <f t="shared" si="0"/>
        <v>0</v>
      </c>
      <c r="N6" s="113">
        <f t="shared" si="0"/>
        <v>8</v>
      </c>
      <c r="O6" s="113">
        <f t="shared" si="0"/>
        <v>0</v>
      </c>
      <c r="P6" s="113">
        <f t="shared" si="0"/>
        <v>0</v>
      </c>
      <c r="Q6" s="113">
        <f t="shared" si="0"/>
        <v>0</v>
      </c>
      <c r="R6" s="113">
        <f t="shared" si="0"/>
        <v>0</v>
      </c>
      <c r="S6" s="113">
        <f t="shared" si="0"/>
        <v>0</v>
      </c>
      <c r="T6" s="113">
        <f t="shared" si="0"/>
        <v>0</v>
      </c>
      <c r="U6" s="113">
        <f t="shared" si="0"/>
        <v>0</v>
      </c>
      <c r="V6" s="113">
        <f t="shared" si="0"/>
        <v>0</v>
      </c>
      <c r="W6" s="113">
        <f t="shared" si="0"/>
        <v>0</v>
      </c>
    </row>
    <row r="7" spans="1:23" ht="17.25" customHeight="1">
      <c r="A7" s="112" t="s">
        <v>1167</v>
      </c>
      <c r="B7" s="113">
        <f t="shared" ref="B7:B17" si="1">SUM(C7:W7)</f>
        <v>0</v>
      </c>
      <c r="C7" s="114"/>
      <c r="D7" s="114"/>
      <c r="E7" s="114"/>
      <c r="F7" s="114"/>
      <c r="G7" s="114"/>
      <c r="H7" s="114"/>
      <c r="I7" s="114"/>
      <c r="J7" s="114"/>
      <c r="K7" s="117"/>
      <c r="L7" s="114"/>
      <c r="M7" s="114"/>
      <c r="N7" s="114"/>
      <c r="O7" s="114"/>
      <c r="P7" s="117"/>
      <c r="Q7" s="114"/>
      <c r="R7" s="114"/>
      <c r="S7" s="114"/>
      <c r="T7" s="114"/>
      <c r="U7" s="114"/>
      <c r="V7" s="114"/>
      <c r="W7" s="114"/>
    </row>
    <row r="8" spans="1:23" ht="17.25" customHeight="1">
      <c r="A8" s="112" t="s">
        <v>1168</v>
      </c>
      <c r="B8" s="113">
        <f t="shared" si="1"/>
        <v>310</v>
      </c>
      <c r="C8" s="115">
        <f>SUM(C9:C17)</f>
        <v>0</v>
      </c>
      <c r="D8" s="115">
        <f t="shared" ref="D8:W8" si="2">SUM(D9:D17)</f>
        <v>0</v>
      </c>
      <c r="E8" s="115">
        <f t="shared" si="2"/>
        <v>0</v>
      </c>
      <c r="F8" s="115">
        <f t="shared" si="2"/>
        <v>0</v>
      </c>
      <c r="G8" s="115">
        <f t="shared" si="2"/>
        <v>50</v>
      </c>
      <c r="H8" s="115">
        <f t="shared" si="2"/>
        <v>0</v>
      </c>
      <c r="I8" s="115">
        <f t="shared" si="2"/>
        <v>0</v>
      </c>
      <c r="J8" s="115">
        <f t="shared" si="2"/>
        <v>252</v>
      </c>
      <c r="K8" s="115">
        <f t="shared" si="2"/>
        <v>0</v>
      </c>
      <c r="L8" s="115">
        <f t="shared" si="2"/>
        <v>0</v>
      </c>
      <c r="M8" s="115">
        <f t="shared" si="2"/>
        <v>0</v>
      </c>
      <c r="N8" s="115">
        <f t="shared" si="2"/>
        <v>8</v>
      </c>
      <c r="O8" s="115">
        <f t="shared" si="2"/>
        <v>0</v>
      </c>
      <c r="P8" s="115">
        <f t="shared" si="2"/>
        <v>0</v>
      </c>
      <c r="Q8" s="115">
        <f t="shared" si="2"/>
        <v>0</v>
      </c>
      <c r="R8" s="115">
        <f t="shared" si="2"/>
        <v>0</v>
      </c>
      <c r="S8" s="115">
        <f t="shared" si="2"/>
        <v>0</v>
      </c>
      <c r="T8" s="115">
        <f t="shared" si="2"/>
        <v>0</v>
      </c>
      <c r="U8" s="115">
        <f t="shared" si="2"/>
        <v>0</v>
      </c>
      <c r="V8" s="115">
        <f t="shared" si="2"/>
        <v>0</v>
      </c>
      <c r="W8" s="115">
        <f t="shared" si="2"/>
        <v>0</v>
      </c>
    </row>
    <row r="9" spans="1:23" ht="17.25" customHeight="1">
      <c r="A9" s="112" t="s">
        <v>1169</v>
      </c>
      <c r="B9" s="113">
        <f t="shared" si="1"/>
        <v>0</v>
      </c>
      <c r="C9" s="116"/>
      <c r="D9" s="116"/>
      <c r="E9" s="116"/>
      <c r="F9" s="116"/>
      <c r="G9" s="116"/>
      <c r="H9" s="116"/>
      <c r="I9" s="116"/>
      <c r="J9" s="116"/>
      <c r="K9" s="118"/>
      <c r="L9" s="116"/>
      <c r="M9" s="116"/>
      <c r="N9" s="116"/>
      <c r="O9" s="116"/>
      <c r="P9" s="118"/>
      <c r="Q9" s="116"/>
      <c r="R9" s="116"/>
      <c r="S9" s="116"/>
      <c r="T9" s="116"/>
      <c r="U9" s="116"/>
      <c r="V9" s="116"/>
      <c r="W9" s="116"/>
    </row>
    <row r="10" spans="1:23" ht="17.25" customHeight="1">
      <c r="A10" s="112" t="s">
        <v>1170</v>
      </c>
      <c r="B10" s="113">
        <f t="shared" si="1"/>
        <v>0</v>
      </c>
      <c r="C10" s="116"/>
      <c r="D10" s="116"/>
      <c r="E10" s="116"/>
      <c r="F10" s="116"/>
      <c r="G10" s="116"/>
      <c r="H10" s="116"/>
      <c r="I10" s="116"/>
      <c r="J10" s="116"/>
      <c r="K10" s="118"/>
      <c r="L10" s="116"/>
      <c r="M10" s="116"/>
      <c r="N10" s="116"/>
      <c r="O10" s="116"/>
      <c r="P10" s="118"/>
      <c r="Q10" s="116"/>
      <c r="R10" s="116"/>
      <c r="S10" s="116"/>
      <c r="T10" s="116"/>
      <c r="U10" s="116"/>
      <c r="V10" s="116"/>
      <c r="W10" s="116"/>
    </row>
    <row r="11" spans="1:23" ht="17.25" customHeight="1">
      <c r="A11" s="112" t="s">
        <v>1171</v>
      </c>
      <c r="B11" s="113">
        <f t="shared" si="1"/>
        <v>0</v>
      </c>
      <c r="C11" s="116"/>
      <c r="D11" s="116"/>
      <c r="E11" s="116"/>
      <c r="F11" s="116"/>
      <c r="G11" s="116"/>
      <c r="H11" s="116"/>
      <c r="I11" s="116"/>
      <c r="J11" s="116"/>
      <c r="K11" s="118"/>
      <c r="L11" s="116"/>
      <c r="M11" s="116"/>
      <c r="N11" s="116"/>
      <c r="O11" s="116"/>
      <c r="P11" s="118"/>
      <c r="Q11" s="116"/>
      <c r="R11" s="116"/>
      <c r="S11" s="116"/>
      <c r="T11" s="116"/>
      <c r="U11" s="116"/>
      <c r="V11" s="116"/>
      <c r="W11" s="116"/>
    </row>
    <row r="12" spans="1:23" ht="17.25" customHeight="1">
      <c r="A12" s="112" t="s">
        <v>1172</v>
      </c>
      <c r="B12" s="113">
        <f t="shared" si="1"/>
        <v>0</v>
      </c>
      <c r="C12" s="116"/>
      <c r="D12" s="116"/>
      <c r="E12" s="116"/>
      <c r="F12" s="116"/>
      <c r="G12" s="116"/>
      <c r="H12" s="116"/>
      <c r="I12" s="116"/>
      <c r="J12" s="116"/>
      <c r="K12" s="118"/>
      <c r="L12" s="116"/>
      <c r="M12" s="116"/>
      <c r="N12" s="116"/>
      <c r="O12" s="116"/>
      <c r="P12" s="118"/>
      <c r="Q12" s="116"/>
      <c r="R12" s="116"/>
      <c r="S12" s="116"/>
      <c r="T12" s="116"/>
      <c r="U12" s="116"/>
      <c r="V12" s="116"/>
      <c r="W12" s="116"/>
    </row>
    <row r="13" spans="1:23" ht="17.25" customHeight="1">
      <c r="A13" s="112" t="s">
        <v>1173</v>
      </c>
      <c r="B13" s="113">
        <f t="shared" si="1"/>
        <v>0</v>
      </c>
      <c r="C13" s="116"/>
      <c r="D13" s="116"/>
      <c r="E13" s="116"/>
      <c r="F13" s="116"/>
      <c r="G13" s="116"/>
      <c r="H13" s="116"/>
      <c r="I13" s="116"/>
      <c r="J13" s="116"/>
      <c r="K13" s="118"/>
      <c r="L13" s="116"/>
      <c r="M13" s="116"/>
      <c r="N13" s="116"/>
      <c r="O13" s="116"/>
      <c r="P13" s="118"/>
      <c r="Q13" s="116"/>
      <c r="R13" s="116"/>
      <c r="S13" s="116"/>
      <c r="T13" s="116"/>
      <c r="U13" s="116"/>
      <c r="V13" s="116"/>
      <c r="W13" s="116"/>
    </row>
    <row r="14" spans="1:23" ht="17.25" customHeight="1">
      <c r="A14" s="112" t="s">
        <v>1174</v>
      </c>
      <c r="B14" s="113">
        <f t="shared" si="1"/>
        <v>0</v>
      </c>
      <c r="C14" s="116"/>
      <c r="D14" s="116"/>
      <c r="E14" s="116"/>
      <c r="F14" s="116"/>
      <c r="G14" s="116"/>
      <c r="H14" s="116"/>
      <c r="I14" s="116"/>
      <c r="J14" s="116"/>
      <c r="K14" s="118"/>
      <c r="L14" s="116"/>
      <c r="M14" s="116"/>
      <c r="N14" s="116"/>
      <c r="O14" s="116"/>
      <c r="P14" s="118"/>
      <c r="Q14" s="116"/>
      <c r="R14" s="116"/>
      <c r="S14" s="116"/>
      <c r="T14" s="116"/>
      <c r="U14" s="116"/>
      <c r="V14" s="116"/>
      <c r="W14" s="116"/>
    </row>
    <row r="15" spans="1:23" ht="17.25" customHeight="1">
      <c r="A15" s="112" t="s">
        <v>1175</v>
      </c>
      <c r="B15" s="113">
        <f t="shared" si="1"/>
        <v>0</v>
      </c>
      <c r="C15" s="116"/>
      <c r="D15" s="116"/>
      <c r="E15" s="116"/>
      <c r="F15" s="116"/>
      <c r="G15" s="116"/>
      <c r="H15" s="116"/>
      <c r="I15" s="116"/>
      <c r="J15" s="116"/>
      <c r="K15" s="118"/>
      <c r="L15" s="116"/>
      <c r="M15" s="116"/>
      <c r="N15" s="116"/>
      <c r="O15" s="116"/>
      <c r="P15" s="118"/>
      <c r="Q15" s="116"/>
      <c r="R15" s="116"/>
      <c r="S15" s="116"/>
      <c r="T15" s="116"/>
      <c r="U15" s="116"/>
      <c r="V15" s="116"/>
      <c r="W15" s="116"/>
    </row>
    <row r="16" spans="1:23" ht="17.25" customHeight="1">
      <c r="A16" s="112" t="s">
        <v>1176</v>
      </c>
      <c r="B16" s="113">
        <f t="shared" si="1"/>
        <v>0</v>
      </c>
      <c r="C16" s="116"/>
      <c r="D16" s="116"/>
      <c r="E16" s="116"/>
      <c r="F16" s="116"/>
      <c r="G16" s="116"/>
      <c r="H16" s="116"/>
      <c r="I16" s="116"/>
      <c r="J16" s="116"/>
      <c r="K16" s="118"/>
      <c r="L16" s="116"/>
      <c r="M16" s="116"/>
      <c r="N16" s="116"/>
      <c r="O16" s="116"/>
      <c r="P16" s="118"/>
      <c r="Q16" s="116"/>
      <c r="R16" s="116"/>
      <c r="S16" s="116"/>
      <c r="T16" s="116"/>
      <c r="U16" s="116"/>
      <c r="V16" s="116"/>
      <c r="W16" s="116"/>
    </row>
    <row r="17" spans="1:23" ht="17.25" customHeight="1">
      <c r="A17" s="112" t="s">
        <v>1177</v>
      </c>
      <c r="B17" s="113">
        <f t="shared" si="1"/>
        <v>310</v>
      </c>
      <c r="C17" s="116"/>
      <c r="D17" s="116"/>
      <c r="E17" s="116"/>
      <c r="F17" s="116"/>
      <c r="G17" s="116">
        <v>50</v>
      </c>
      <c r="H17" s="116"/>
      <c r="I17" s="116"/>
      <c r="J17" s="116">
        <v>252</v>
      </c>
      <c r="K17" s="118"/>
      <c r="L17" s="116"/>
      <c r="M17" s="116"/>
      <c r="N17" s="116">
        <v>8</v>
      </c>
      <c r="O17" s="116"/>
      <c r="P17" s="118"/>
      <c r="Q17" s="116"/>
      <c r="R17" s="116"/>
      <c r="S17" s="116"/>
      <c r="T17" s="116"/>
      <c r="U17" s="116"/>
      <c r="V17" s="116"/>
      <c r="W17" s="116"/>
    </row>
  </sheetData>
  <mergeCells count="3">
    <mergeCell ref="B4:W4"/>
    <mergeCell ref="A4:A5"/>
    <mergeCell ref="B2:U3"/>
  </mergeCells>
  <phoneticPr fontId="14" type="noConversion"/>
  <printOptions horizontalCentered="1"/>
  <pageMargins left="0.47244094488188998" right="0.47244094488188998" top="0.59055118110236204" bottom="0.47244094488188998" header="0.31496062992126" footer="0.31496062992126"/>
  <pageSetup paperSize="9" scale="85"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54" master=""/>
  <rangeList sheetStid="18" master="">
    <arrUserId title="区域1" rangeCreator="" othersAccessPermission="edit"/>
  </rangeList>
  <rangeList sheetStid="6" master=""/>
  <rangeList sheetStid="5" master=""/>
  <rangeList sheetStid="26" master=""/>
  <rangeList sheetStid="23" master=""/>
  <rangeList sheetStid="27" master=""/>
  <rangeList sheetStid="24" master=""/>
  <rangeList sheetStid="53" master=""/>
  <rangeList sheetStid="11" master=""/>
  <rangeList sheetStid="36" master=""/>
  <rangeList sheetStid="10" master=""/>
  <rangeList sheetStid="49" master=""/>
  <rangeList sheetStid="50" master=""/>
  <rangeList sheetStid="51" master=""/>
  <rangeList sheetStid="52" master=""/>
</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17</vt:i4>
      </vt:variant>
      <vt:variant>
        <vt:lpstr>命名范围</vt:lpstr>
      </vt:variant>
      <vt:variant>
        <vt:i4>11</vt:i4>
      </vt:variant>
    </vt:vector>
  </HeadingPairs>
  <TitlesOfParts>
    <vt:vector size="28" baseType="lpstr">
      <vt:lpstr>表一</vt:lpstr>
      <vt:lpstr>表二</vt:lpstr>
      <vt:lpstr>表三</vt:lpstr>
      <vt:lpstr>表四</vt:lpstr>
      <vt:lpstr>表五</vt:lpstr>
      <vt:lpstr>表六 (1)</vt:lpstr>
      <vt:lpstr>表六（2)</vt:lpstr>
      <vt:lpstr>表七 (1)</vt:lpstr>
      <vt:lpstr>表七(2)</vt:lpstr>
      <vt:lpstr>表八</vt:lpstr>
      <vt:lpstr>表九</vt:lpstr>
      <vt:lpstr>表十</vt:lpstr>
      <vt:lpstr>表十一</vt:lpstr>
      <vt:lpstr>表十二</vt:lpstr>
      <vt:lpstr>表十三</vt:lpstr>
      <vt:lpstr>表十四</vt:lpstr>
      <vt:lpstr>表十五</vt:lpstr>
      <vt:lpstr>表二!Print_Titles</vt:lpstr>
      <vt:lpstr>表九!Print_Titles</vt:lpstr>
      <vt:lpstr>'表六 (1)'!Print_Titles</vt:lpstr>
      <vt:lpstr>'表六（2)'!Print_Titles</vt:lpstr>
      <vt:lpstr>'表七 (1)'!Print_Titles</vt:lpstr>
      <vt:lpstr>'表七(2)'!Print_Titles</vt:lpstr>
      <vt:lpstr>表三!Print_Titles</vt:lpstr>
      <vt:lpstr>表十一!Print_Titles</vt:lpstr>
      <vt:lpstr>表四!Print_Titles</vt:lpstr>
      <vt:lpstr>表五!Print_Titles</vt:lpstr>
      <vt:lpstr>表一!Print_Titles</vt:lpstr>
    </vt:vector>
  </TitlesOfParts>
  <Company>MC SYSTEM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TLJXW999</cp:lastModifiedBy>
  <cp:revision>1</cp:revision>
  <cp:lastPrinted>2022-03-21T02:51:10Z</cp:lastPrinted>
  <dcterms:created xsi:type="dcterms:W3CDTF">2006-02-18T13:15:00Z</dcterms:created>
  <dcterms:modified xsi:type="dcterms:W3CDTF">2022-03-21T02:51:15Z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2052-11.8.2.9067</vt:lpwstr>
  </property>
  <property fmtid="{D5CDD505-2E9C-101B-9397-08002B2CF9AE}" pid="3" name="ICV">
    <vt:lpwstr>A00B9FCD146440B8AB2D59A880CED270</vt:lpwstr>
  </property>
</Properties>
</file>